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875" yWindow="-225" windowWidth="11685" windowHeight="11760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Ostv_2004.">'Opći dio'!$J$35</definedName>
    <definedName name="Plan_2005">'Opći dio'!$K$35</definedName>
    <definedName name="Pozicija">#REF!</definedName>
    <definedName name="_xlnm.Print_Area" localSheetId="0">'Opći dio'!$A$1:$T$229</definedName>
    <definedName name="_xlnm.Print_Area" localSheetId="1">'POSEBNI DIO'!$A$1:$J$499</definedName>
    <definedName name="_xlnm.Print_Titles" localSheetId="0">'Opći dio'!$34:$35</definedName>
    <definedName name="_xlnm.Print_Titles" localSheetId="2">Posebni!$5:$6</definedName>
    <definedName name="Procj_2005">'Opći dio'!$L$35</definedName>
    <definedName name="VRSTA_PRIHODA_IZDATAKA">'Opći dio'!$I$35</definedName>
  </definedNames>
  <calcPr calcId="145621"/>
</workbook>
</file>

<file path=xl/calcChain.xml><?xml version="1.0" encoding="utf-8"?>
<calcChain xmlns="http://schemas.openxmlformats.org/spreadsheetml/2006/main">
  <c r="O83" i="1" l="1"/>
  <c r="G62" i="4"/>
  <c r="N93" i="1"/>
  <c r="I412" i="4" l="1"/>
  <c r="H411" i="4"/>
  <c r="G411" i="4"/>
  <c r="I411" i="4" s="1"/>
  <c r="F411" i="4"/>
  <c r="H410" i="4"/>
  <c r="H409" i="4" s="1"/>
  <c r="G410" i="4"/>
  <c r="G409" i="4" s="1"/>
  <c r="F410" i="4"/>
  <c r="F409" i="4" s="1"/>
  <c r="I410" i="4" l="1"/>
  <c r="I407" i="4"/>
  <c r="N79" i="1"/>
  <c r="N83" i="1"/>
  <c r="O74" i="1"/>
  <c r="N60" i="1"/>
  <c r="O60" i="1"/>
  <c r="N39" i="1"/>
  <c r="O39" i="1"/>
  <c r="N54" i="1"/>
  <c r="O54" i="1"/>
  <c r="M60" i="1"/>
  <c r="M181" i="1"/>
  <c r="H441" i="4"/>
  <c r="H440" i="4" s="1"/>
  <c r="G441" i="4"/>
  <c r="G440" i="4" s="1"/>
  <c r="H438" i="4"/>
  <c r="H437" i="4" s="1"/>
  <c r="G438" i="4"/>
  <c r="G437" i="4" s="1"/>
  <c r="I442" i="4"/>
  <c r="F441" i="4"/>
  <c r="J439" i="4"/>
  <c r="I439" i="4"/>
  <c r="F438" i="4"/>
  <c r="G432" i="4"/>
  <c r="G431" i="4" s="1"/>
  <c r="H432" i="4"/>
  <c r="H431" i="4" s="1"/>
  <c r="G429" i="4"/>
  <c r="G428" i="4" s="1"/>
  <c r="H429" i="4"/>
  <c r="H428" i="4" s="1"/>
  <c r="J430" i="4"/>
  <c r="I430" i="4"/>
  <c r="F429" i="4"/>
  <c r="F428" i="4" s="1"/>
  <c r="G467" i="4"/>
  <c r="G466" i="4" s="1"/>
  <c r="G465" i="4" s="1"/>
  <c r="G462" i="4" s="1"/>
  <c r="G461" i="4" s="1"/>
  <c r="H467" i="4"/>
  <c r="H466" i="4" s="1"/>
  <c r="H465" i="4" s="1"/>
  <c r="H462" i="4" s="1"/>
  <c r="H461" i="4" s="1"/>
  <c r="F467" i="4"/>
  <c r="F466" i="4" s="1"/>
  <c r="F465" i="4" s="1"/>
  <c r="F462" i="4" s="1"/>
  <c r="F461" i="4" s="1"/>
  <c r="G459" i="4"/>
  <c r="G458" i="4" s="1"/>
  <c r="G457" i="4" s="1"/>
  <c r="H459" i="4"/>
  <c r="H458" i="4" s="1"/>
  <c r="H457" i="4" s="1"/>
  <c r="G453" i="4"/>
  <c r="G452" i="4" s="1"/>
  <c r="G451" i="4" s="1"/>
  <c r="H453" i="4"/>
  <c r="H452" i="4" s="1"/>
  <c r="H451" i="4" s="1"/>
  <c r="G447" i="4"/>
  <c r="G446" i="4" s="1"/>
  <c r="G445" i="4" s="1"/>
  <c r="H447" i="4"/>
  <c r="H446" i="4" s="1"/>
  <c r="H445" i="4" s="1"/>
  <c r="G423" i="4"/>
  <c r="G422" i="4" s="1"/>
  <c r="G421" i="4" s="1"/>
  <c r="H423" i="4"/>
  <c r="H422" i="4" s="1"/>
  <c r="H421" i="4" s="1"/>
  <c r="G417" i="4"/>
  <c r="G416" i="4" s="1"/>
  <c r="G415" i="4" s="1"/>
  <c r="H417" i="4"/>
  <c r="H416" i="4" s="1"/>
  <c r="H415" i="4" s="1"/>
  <c r="G405" i="4"/>
  <c r="G404" i="4" s="1"/>
  <c r="G403" i="4" s="1"/>
  <c r="H405" i="4"/>
  <c r="H404" i="4" s="1"/>
  <c r="H403" i="4" s="1"/>
  <c r="F459" i="4"/>
  <c r="F458" i="4" s="1"/>
  <c r="F457" i="4" s="1"/>
  <c r="F453" i="4"/>
  <c r="F452" i="4" s="1"/>
  <c r="F451" i="4" s="1"/>
  <c r="F447" i="4"/>
  <c r="F446" i="4" s="1"/>
  <c r="F445" i="4" s="1"/>
  <c r="F432" i="4"/>
  <c r="F431" i="4" s="1"/>
  <c r="F423" i="4"/>
  <c r="F422" i="4" s="1"/>
  <c r="F421" i="4" s="1"/>
  <c r="F417" i="4"/>
  <c r="F416" i="4" s="1"/>
  <c r="F415" i="4" s="1"/>
  <c r="F405" i="4"/>
  <c r="F404" i="4" s="1"/>
  <c r="F403" i="4" s="1"/>
  <c r="G399" i="4"/>
  <c r="H399" i="4"/>
  <c r="G397" i="4"/>
  <c r="H397" i="4"/>
  <c r="F399" i="4"/>
  <c r="F397" i="4"/>
  <c r="G390" i="4"/>
  <c r="G389" i="4" s="1"/>
  <c r="G388" i="4" s="1"/>
  <c r="H390" i="4"/>
  <c r="H389" i="4" s="1"/>
  <c r="H388" i="4" s="1"/>
  <c r="F390" i="4"/>
  <c r="F389" i="4" s="1"/>
  <c r="F388" i="4" s="1"/>
  <c r="G383" i="4"/>
  <c r="G382" i="4" s="1"/>
  <c r="G381" i="4" s="1"/>
  <c r="H383" i="4"/>
  <c r="H382" i="4" s="1"/>
  <c r="H381" i="4" s="1"/>
  <c r="G377" i="4"/>
  <c r="G376" i="4" s="1"/>
  <c r="G375" i="4" s="1"/>
  <c r="H377" i="4"/>
  <c r="H376" i="4" s="1"/>
  <c r="H375" i="4" s="1"/>
  <c r="G371" i="4"/>
  <c r="G370" i="4" s="1"/>
  <c r="G369" i="4" s="1"/>
  <c r="H371" i="4"/>
  <c r="H370" i="4" s="1"/>
  <c r="H369" i="4" s="1"/>
  <c r="F383" i="4"/>
  <c r="F382" i="4" s="1"/>
  <c r="F381" i="4" s="1"/>
  <c r="F377" i="4"/>
  <c r="F376" i="4" s="1"/>
  <c r="F375" i="4" s="1"/>
  <c r="F371" i="4"/>
  <c r="F370" i="4" s="1"/>
  <c r="F369" i="4" s="1"/>
  <c r="G364" i="4"/>
  <c r="H364" i="4"/>
  <c r="G362" i="4"/>
  <c r="H362" i="4"/>
  <c r="F364" i="4"/>
  <c r="F362" i="4"/>
  <c r="G356" i="4"/>
  <c r="G355" i="4" s="1"/>
  <c r="G354" i="4" s="1"/>
  <c r="H356" i="4"/>
  <c r="H355" i="4" s="1"/>
  <c r="H354" i="4" s="1"/>
  <c r="G350" i="4"/>
  <c r="G349" i="4" s="1"/>
  <c r="G348" i="4" s="1"/>
  <c r="H350" i="4"/>
  <c r="H349" i="4" s="1"/>
  <c r="H348" i="4" s="1"/>
  <c r="G344" i="4"/>
  <c r="G343" i="4" s="1"/>
  <c r="G342" i="4" s="1"/>
  <c r="H344" i="4"/>
  <c r="H343" i="4" s="1"/>
  <c r="H342" i="4" s="1"/>
  <c r="G338" i="4"/>
  <c r="G337" i="4" s="1"/>
  <c r="G336" i="4" s="1"/>
  <c r="H338" i="4"/>
  <c r="H337" i="4" s="1"/>
  <c r="H336" i="4" s="1"/>
  <c r="F356" i="4"/>
  <c r="F355" i="4" s="1"/>
  <c r="F354" i="4" s="1"/>
  <c r="F350" i="4"/>
  <c r="F349" i="4" s="1"/>
  <c r="F348" i="4" s="1"/>
  <c r="F344" i="4"/>
  <c r="F343" i="4" s="1"/>
  <c r="F342" i="4" s="1"/>
  <c r="F338" i="4"/>
  <c r="F337" i="4" s="1"/>
  <c r="F336" i="4" s="1"/>
  <c r="G332" i="4"/>
  <c r="G331" i="4" s="1"/>
  <c r="G330" i="4" s="1"/>
  <c r="H332" i="4"/>
  <c r="H331" i="4" s="1"/>
  <c r="H330" i="4" s="1"/>
  <c r="F332" i="4"/>
  <c r="F331" i="4" s="1"/>
  <c r="F330" i="4" s="1"/>
  <c r="G326" i="4"/>
  <c r="G325" i="4" s="1"/>
  <c r="G324" i="4" s="1"/>
  <c r="H326" i="4"/>
  <c r="H325" i="4" s="1"/>
  <c r="H324" i="4" s="1"/>
  <c r="F326" i="4"/>
  <c r="F325" i="4" s="1"/>
  <c r="F324" i="4" s="1"/>
  <c r="G320" i="4"/>
  <c r="G319" i="4" s="1"/>
  <c r="G318" i="4" s="1"/>
  <c r="H320" i="4"/>
  <c r="H319" i="4" s="1"/>
  <c r="H318" i="4" s="1"/>
  <c r="F320" i="4"/>
  <c r="F319" i="4" s="1"/>
  <c r="F318" i="4" s="1"/>
  <c r="G313" i="4"/>
  <c r="G312" i="4" s="1"/>
  <c r="G311" i="4" s="1"/>
  <c r="H313" i="4"/>
  <c r="H312" i="4" s="1"/>
  <c r="H311" i="4" s="1"/>
  <c r="F313" i="4"/>
  <c r="F312" i="4" s="1"/>
  <c r="F311" i="4" s="1"/>
  <c r="G307" i="4"/>
  <c r="H307" i="4"/>
  <c r="G305" i="4"/>
  <c r="H305" i="4"/>
  <c r="F307" i="4"/>
  <c r="F305" i="4"/>
  <c r="G297" i="4"/>
  <c r="G296" i="4" s="1"/>
  <c r="H297" i="4"/>
  <c r="H296" i="4" s="1"/>
  <c r="G294" i="4"/>
  <c r="G293" i="4" s="1"/>
  <c r="H294" i="4"/>
  <c r="H293" i="4" s="1"/>
  <c r="F297" i="4"/>
  <c r="F296" i="4" s="1"/>
  <c r="F294" i="4"/>
  <c r="F293" i="4" s="1"/>
  <c r="G288" i="4"/>
  <c r="G287" i="4" s="1"/>
  <c r="G286" i="4" s="1"/>
  <c r="H288" i="4"/>
  <c r="H287" i="4" s="1"/>
  <c r="H286" i="4" s="1"/>
  <c r="F288" i="4"/>
  <c r="F287" i="4" s="1"/>
  <c r="F286" i="4" s="1"/>
  <c r="G274" i="4"/>
  <c r="G273" i="4" s="1"/>
  <c r="G272" i="4" s="1"/>
  <c r="H274" i="4"/>
  <c r="H273" i="4" s="1"/>
  <c r="H272" i="4" s="1"/>
  <c r="G280" i="4"/>
  <c r="G279" i="4" s="1"/>
  <c r="G278" i="4" s="1"/>
  <c r="H280" i="4"/>
  <c r="H279" i="4" s="1"/>
  <c r="H278" i="4" s="1"/>
  <c r="F280" i="4"/>
  <c r="F279" i="4" s="1"/>
  <c r="F278" i="4" s="1"/>
  <c r="F274" i="4"/>
  <c r="F273" i="4" s="1"/>
  <c r="F272" i="4" s="1"/>
  <c r="G267" i="4"/>
  <c r="H267" i="4"/>
  <c r="G265" i="4"/>
  <c r="H265" i="4"/>
  <c r="F267" i="4"/>
  <c r="F265" i="4"/>
  <c r="G257" i="4"/>
  <c r="H257" i="4"/>
  <c r="G254" i="4"/>
  <c r="H254" i="4"/>
  <c r="F257" i="4"/>
  <c r="F254" i="4"/>
  <c r="G248" i="4"/>
  <c r="G247" i="4" s="1"/>
  <c r="G246" i="4" s="1"/>
  <c r="H248" i="4"/>
  <c r="H247" i="4" s="1"/>
  <c r="H246" i="4" s="1"/>
  <c r="F248" i="4"/>
  <c r="F247" i="4" s="1"/>
  <c r="F246" i="4" s="1"/>
  <c r="G241" i="4"/>
  <c r="G240" i="4" s="1"/>
  <c r="G239" i="4" s="1"/>
  <c r="G236" i="4" s="1"/>
  <c r="H241" i="4"/>
  <c r="H240" i="4" s="1"/>
  <c r="H239" i="4" s="1"/>
  <c r="H236" i="4" s="1"/>
  <c r="F241" i="4"/>
  <c r="F240" i="4" s="1"/>
  <c r="F239" i="4" s="1"/>
  <c r="F236" i="4" s="1"/>
  <c r="G233" i="4"/>
  <c r="G232" i="4" s="1"/>
  <c r="G231" i="4" s="1"/>
  <c r="G228" i="4" s="1"/>
  <c r="H233" i="4"/>
  <c r="H232" i="4" s="1"/>
  <c r="H231" i="4" s="1"/>
  <c r="H228" i="4" s="1"/>
  <c r="F233" i="4"/>
  <c r="F232" i="4" s="1"/>
  <c r="F231" i="4" s="1"/>
  <c r="F228" i="4" s="1"/>
  <c r="G225" i="4"/>
  <c r="G224" i="4" s="1"/>
  <c r="G223" i="4" s="1"/>
  <c r="H225" i="4"/>
  <c r="H224" i="4" s="1"/>
  <c r="H223" i="4" s="1"/>
  <c r="G218" i="4"/>
  <c r="G217" i="4" s="1"/>
  <c r="G216" i="4" s="1"/>
  <c r="H218" i="4"/>
  <c r="H217" i="4" s="1"/>
  <c r="H216" i="4" s="1"/>
  <c r="G212" i="4"/>
  <c r="G211" i="4" s="1"/>
  <c r="G210" i="4" s="1"/>
  <c r="H212" i="4"/>
  <c r="H211" i="4" s="1"/>
  <c r="H210" i="4" s="1"/>
  <c r="G206" i="4"/>
  <c r="G205" i="4" s="1"/>
  <c r="G204" i="4" s="1"/>
  <c r="H206" i="4"/>
  <c r="H205" i="4" s="1"/>
  <c r="H204" i="4" s="1"/>
  <c r="G202" i="4"/>
  <c r="G201" i="4" s="1"/>
  <c r="G200" i="4" s="1"/>
  <c r="H202" i="4"/>
  <c r="H201" i="4" s="1"/>
  <c r="H200" i="4" s="1"/>
  <c r="F225" i="4"/>
  <c r="F224" i="4" s="1"/>
  <c r="F223" i="4" s="1"/>
  <c r="F218" i="4"/>
  <c r="F217" i="4" s="1"/>
  <c r="F216" i="4" s="1"/>
  <c r="F212" i="4"/>
  <c r="F211" i="4" s="1"/>
  <c r="F210" i="4" s="1"/>
  <c r="F206" i="4"/>
  <c r="F205" i="4" s="1"/>
  <c r="F204" i="4" s="1"/>
  <c r="F202" i="4"/>
  <c r="F201" i="4" s="1"/>
  <c r="F200" i="4" s="1"/>
  <c r="G193" i="4"/>
  <c r="G192" i="4" s="1"/>
  <c r="G191" i="4" s="1"/>
  <c r="H193" i="4"/>
  <c r="H192" i="4" s="1"/>
  <c r="H191" i="4" s="1"/>
  <c r="F193" i="4"/>
  <c r="F192" i="4" s="1"/>
  <c r="F191" i="4" s="1"/>
  <c r="G187" i="4"/>
  <c r="G186" i="4" s="1"/>
  <c r="G185" i="4" s="1"/>
  <c r="H187" i="4"/>
  <c r="H186" i="4" s="1"/>
  <c r="H185" i="4" s="1"/>
  <c r="F187" i="4"/>
  <c r="F186" i="4" s="1"/>
  <c r="F185" i="4" s="1"/>
  <c r="G180" i="4"/>
  <c r="G179" i="4" s="1"/>
  <c r="G178" i="4" s="1"/>
  <c r="G175" i="4" s="1"/>
  <c r="H180" i="4"/>
  <c r="H179" i="4" s="1"/>
  <c r="H178" i="4" s="1"/>
  <c r="H175" i="4" s="1"/>
  <c r="F180" i="4"/>
  <c r="F179" i="4" s="1"/>
  <c r="F178" i="4" s="1"/>
  <c r="F175" i="4" s="1"/>
  <c r="G173" i="4"/>
  <c r="G172" i="4" s="1"/>
  <c r="G171" i="4" s="1"/>
  <c r="H173" i="4"/>
  <c r="H172" i="4" s="1"/>
  <c r="H171" i="4" s="1"/>
  <c r="F173" i="4"/>
  <c r="F172" i="4" s="1"/>
  <c r="F171" i="4" s="1"/>
  <c r="G167" i="4"/>
  <c r="G166" i="4" s="1"/>
  <c r="G165" i="4" s="1"/>
  <c r="H167" i="4"/>
  <c r="H166" i="4" s="1"/>
  <c r="H165" i="4" s="1"/>
  <c r="F167" i="4"/>
  <c r="F166" i="4" s="1"/>
  <c r="F165" i="4" s="1"/>
  <c r="G161" i="4"/>
  <c r="G160" i="4" s="1"/>
  <c r="G159" i="4" s="1"/>
  <c r="H161" i="4"/>
  <c r="H160" i="4" s="1"/>
  <c r="H159" i="4" s="1"/>
  <c r="F161" i="4"/>
  <c r="F160" i="4" s="1"/>
  <c r="F159" i="4" s="1"/>
  <c r="G154" i="4"/>
  <c r="G153" i="4" s="1"/>
  <c r="G152" i="4" s="1"/>
  <c r="H154" i="4"/>
  <c r="H153" i="4" s="1"/>
  <c r="H152" i="4" s="1"/>
  <c r="F154" i="4"/>
  <c r="F153" i="4" s="1"/>
  <c r="F152" i="4" s="1"/>
  <c r="G145" i="4"/>
  <c r="G144" i="4" s="1"/>
  <c r="G143" i="4" s="1"/>
  <c r="G140" i="4" s="1"/>
  <c r="H145" i="4"/>
  <c r="H144" i="4" s="1"/>
  <c r="H143" i="4" s="1"/>
  <c r="H140" i="4" s="1"/>
  <c r="F145" i="4"/>
  <c r="F144" i="4" s="1"/>
  <c r="F143" i="4" s="1"/>
  <c r="F140" i="4" s="1"/>
  <c r="G137" i="4"/>
  <c r="G136" i="4" s="1"/>
  <c r="G135" i="4" s="1"/>
  <c r="G132" i="4" s="1"/>
  <c r="H137" i="4"/>
  <c r="H136" i="4" s="1"/>
  <c r="H135" i="4" s="1"/>
  <c r="H132" i="4" s="1"/>
  <c r="F137" i="4"/>
  <c r="F136" i="4" s="1"/>
  <c r="F135" i="4" s="1"/>
  <c r="F132" i="4" s="1"/>
  <c r="G128" i="4"/>
  <c r="G126" i="4" s="1"/>
  <c r="G124" i="4" s="1"/>
  <c r="H128" i="4"/>
  <c r="H126" i="4" s="1"/>
  <c r="F130" i="4"/>
  <c r="F129" i="4" s="1"/>
  <c r="F128" i="4" s="1"/>
  <c r="F126" i="4" s="1"/>
  <c r="G122" i="4"/>
  <c r="G121" i="4" s="1"/>
  <c r="G120" i="4" s="1"/>
  <c r="H122" i="4"/>
  <c r="H121" i="4" s="1"/>
  <c r="H120" i="4" s="1"/>
  <c r="G116" i="4"/>
  <c r="G115" i="4" s="1"/>
  <c r="G114" i="4" s="1"/>
  <c r="H116" i="4"/>
  <c r="H115" i="4" s="1"/>
  <c r="H114" i="4" s="1"/>
  <c r="F122" i="4"/>
  <c r="F121" i="4" s="1"/>
  <c r="F120" i="4" s="1"/>
  <c r="F116" i="4"/>
  <c r="F115" i="4" s="1"/>
  <c r="F114" i="4" s="1"/>
  <c r="G95" i="4"/>
  <c r="G94" i="4" s="1"/>
  <c r="G93" i="4" s="1"/>
  <c r="G90" i="4" s="1"/>
  <c r="H95" i="4"/>
  <c r="H94" i="4" s="1"/>
  <c r="H93" i="4" s="1"/>
  <c r="H90" i="4" s="1"/>
  <c r="F95" i="4"/>
  <c r="F94" i="4" s="1"/>
  <c r="F93" i="4" s="1"/>
  <c r="F90" i="4" s="1"/>
  <c r="G87" i="4"/>
  <c r="G86" i="4" s="1"/>
  <c r="H87" i="4"/>
  <c r="H86" i="4" s="1"/>
  <c r="G84" i="4"/>
  <c r="G83" i="4" s="1"/>
  <c r="H84" i="4"/>
  <c r="H83" i="4" s="1"/>
  <c r="F87" i="4"/>
  <c r="F86" i="4" s="1"/>
  <c r="F84" i="4"/>
  <c r="F83" i="4" s="1"/>
  <c r="G78" i="4"/>
  <c r="G77" i="4" s="1"/>
  <c r="G76" i="4" s="1"/>
  <c r="H78" i="4"/>
  <c r="H77" i="4" s="1"/>
  <c r="H76" i="4" s="1"/>
  <c r="F78" i="4"/>
  <c r="F77" i="4" s="1"/>
  <c r="F76" i="4" s="1"/>
  <c r="G72" i="4"/>
  <c r="G71" i="4" s="1"/>
  <c r="G70" i="4" s="1"/>
  <c r="H72" i="4"/>
  <c r="H71" i="4" s="1"/>
  <c r="H70" i="4" s="1"/>
  <c r="F72" i="4"/>
  <c r="F71" i="4" s="1"/>
  <c r="F70" i="4" s="1"/>
  <c r="G61" i="4"/>
  <c r="G60" i="4" s="1"/>
  <c r="H62" i="4"/>
  <c r="H61" i="4" s="1"/>
  <c r="H60" i="4" s="1"/>
  <c r="G48" i="4"/>
  <c r="H48" i="4"/>
  <c r="G46" i="4"/>
  <c r="H46" i="4"/>
  <c r="F46" i="4"/>
  <c r="G37" i="4"/>
  <c r="H37" i="4"/>
  <c r="G31" i="4"/>
  <c r="H31" i="4"/>
  <c r="G22" i="4"/>
  <c r="H22" i="4"/>
  <c r="F22" i="4"/>
  <c r="G13" i="4"/>
  <c r="G12" i="4" s="1"/>
  <c r="H13" i="4"/>
  <c r="H12" i="4" s="1"/>
  <c r="O53" i="1" l="1"/>
  <c r="N74" i="1"/>
  <c r="G235" i="4"/>
  <c r="H253" i="4"/>
  <c r="G30" i="4"/>
  <c r="G29" i="4" s="1"/>
  <c r="G89" i="4"/>
  <c r="H124" i="4"/>
  <c r="G253" i="4"/>
  <c r="G252" i="4" s="1"/>
  <c r="G243" i="4" s="1"/>
  <c r="J429" i="4"/>
  <c r="N53" i="1"/>
  <c r="H436" i="4"/>
  <c r="G436" i="4"/>
  <c r="I441" i="4"/>
  <c r="F427" i="4"/>
  <c r="J438" i="4"/>
  <c r="I438" i="4"/>
  <c r="G264" i="4"/>
  <c r="G263" i="4" s="1"/>
  <c r="G260" i="4" s="1"/>
  <c r="F292" i="4"/>
  <c r="F283" i="4" s="1"/>
  <c r="F282" i="4" s="1"/>
  <c r="F440" i="4"/>
  <c r="I440" i="4" s="1"/>
  <c r="F437" i="4"/>
  <c r="J437" i="4"/>
  <c r="G427" i="4"/>
  <c r="H427" i="4"/>
  <c r="H264" i="4"/>
  <c r="H263" i="4" s="1"/>
  <c r="H260" i="4" s="1"/>
  <c r="J428" i="4"/>
  <c r="I429" i="4"/>
  <c r="I428" i="4"/>
  <c r="G396" i="4"/>
  <c r="G395" i="4" s="1"/>
  <c r="G392" i="4" s="1"/>
  <c r="H396" i="4"/>
  <c r="H395" i="4" s="1"/>
  <c r="H392" i="4" s="1"/>
  <c r="F396" i="4"/>
  <c r="F395" i="4" s="1"/>
  <c r="G366" i="4"/>
  <c r="H366" i="4"/>
  <c r="G361" i="4"/>
  <c r="G360" i="4" s="1"/>
  <c r="H361" i="4"/>
  <c r="H360" i="4" s="1"/>
  <c r="F361" i="4"/>
  <c r="F360" i="4" s="1"/>
  <c r="G304" i="4"/>
  <c r="G303" i="4" s="1"/>
  <c r="H304" i="4"/>
  <c r="H303" i="4" s="1"/>
  <c r="F304" i="4"/>
  <c r="F303" i="4" s="1"/>
  <c r="G292" i="4"/>
  <c r="G283" i="4" s="1"/>
  <c r="G282" i="4" s="1"/>
  <c r="H292" i="4"/>
  <c r="H283" i="4" s="1"/>
  <c r="H282" i="4" s="1"/>
  <c r="G269" i="4"/>
  <c r="H269" i="4"/>
  <c r="F264" i="4"/>
  <c r="F263" i="4" s="1"/>
  <c r="F260" i="4" s="1"/>
  <c r="H252" i="4"/>
  <c r="H243" i="4" s="1"/>
  <c r="H235" i="4" s="1"/>
  <c r="F253" i="4"/>
  <c r="F252" i="4" s="1"/>
  <c r="G197" i="4"/>
  <c r="G196" i="4" s="1"/>
  <c r="H197" i="4"/>
  <c r="H196" i="4" s="1"/>
  <c r="H182" i="4"/>
  <c r="G182" i="4"/>
  <c r="F182" i="4"/>
  <c r="H148" i="4"/>
  <c r="G148" i="4"/>
  <c r="G147" i="4" s="1"/>
  <c r="G111" i="4"/>
  <c r="H111" i="4"/>
  <c r="H89" i="4" s="1"/>
  <c r="F111" i="4"/>
  <c r="G82" i="4"/>
  <c r="H82" i="4"/>
  <c r="F82" i="4"/>
  <c r="H30" i="4"/>
  <c r="F31" i="4"/>
  <c r="N50" i="1"/>
  <c r="N38" i="1" s="1"/>
  <c r="O50" i="1"/>
  <c r="O38" i="1" s="1"/>
  <c r="O37" i="1" s="1"/>
  <c r="M67" i="1"/>
  <c r="N67" i="1"/>
  <c r="N63" i="1" s="1"/>
  <c r="O67" i="1"/>
  <c r="O63" i="1" s="1"/>
  <c r="H147" i="4" l="1"/>
  <c r="F392" i="4"/>
  <c r="N37" i="1"/>
  <c r="I437" i="4"/>
  <c r="F436" i="4"/>
  <c r="H300" i="4"/>
  <c r="H299" i="4" s="1"/>
  <c r="F300" i="4"/>
  <c r="G300" i="4"/>
  <c r="G299" i="4" s="1"/>
  <c r="J298" i="4"/>
  <c r="I298" i="4"/>
  <c r="J297" i="4"/>
  <c r="I297" i="4"/>
  <c r="J296" i="4"/>
  <c r="I296" i="4"/>
  <c r="J327" i="4"/>
  <c r="I327" i="4"/>
  <c r="J326" i="4"/>
  <c r="I326" i="4"/>
  <c r="J325" i="4"/>
  <c r="I325" i="4"/>
  <c r="J322" i="4"/>
  <c r="I322" i="4"/>
  <c r="F89" i="4"/>
  <c r="F366" i="4"/>
  <c r="I468" i="4"/>
  <c r="I469" i="4"/>
  <c r="J314" i="4"/>
  <c r="I314" i="4"/>
  <c r="F13" i="4" l="1"/>
  <c r="F12" i="4" s="1"/>
  <c r="I470" i="4" l="1"/>
  <c r="I467" i="4"/>
  <c r="I466" i="4"/>
  <c r="I463" i="4"/>
  <c r="I462" i="4"/>
  <c r="I461" i="4"/>
  <c r="J460" i="4"/>
  <c r="I460" i="4"/>
  <c r="J459" i="4"/>
  <c r="I459" i="4"/>
  <c r="J458" i="4"/>
  <c r="I458" i="4"/>
  <c r="J454" i="4"/>
  <c r="I454" i="4"/>
  <c r="J453" i="4"/>
  <c r="I453" i="4"/>
  <c r="J452" i="4"/>
  <c r="I452" i="4"/>
  <c r="J449" i="4"/>
  <c r="I449" i="4"/>
  <c r="J448" i="4"/>
  <c r="I448" i="4"/>
  <c r="J447" i="4"/>
  <c r="I447" i="4"/>
  <c r="J446" i="4"/>
  <c r="I446" i="4"/>
  <c r="I433" i="4"/>
  <c r="I432" i="4"/>
  <c r="I431" i="4"/>
  <c r="I427" i="4"/>
  <c r="J424" i="4"/>
  <c r="I424" i="4"/>
  <c r="J423" i="4"/>
  <c r="I423" i="4"/>
  <c r="J422" i="4"/>
  <c r="I422" i="4"/>
  <c r="J419" i="4"/>
  <c r="I419" i="4"/>
  <c r="J418" i="4"/>
  <c r="I418" i="4"/>
  <c r="J417" i="4"/>
  <c r="I417" i="4"/>
  <c r="J416" i="4"/>
  <c r="I416" i="4"/>
  <c r="J413" i="4"/>
  <c r="I413" i="4"/>
  <c r="I406" i="4"/>
  <c r="I405" i="4"/>
  <c r="I404" i="4"/>
  <c r="I401" i="4"/>
  <c r="J400" i="4"/>
  <c r="I400" i="4"/>
  <c r="J399" i="4"/>
  <c r="I399" i="4"/>
  <c r="J398" i="4"/>
  <c r="I398" i="4"/>
  <c r="J397" i="4"/>
  <c r="I397" i="4"/>
  <c r="J396" i="4"/>
  <c r="I396" i="4"/>
  <c r="J393" i="4"/>
  <c r="I393" i="4"/>
  <c r="F299" i="4"/>
  <c r="E392" i="4"/>
  <c r="J391" i="4"/>
  <c r="I391" i="4"/>
  <c r="J390" i="4"/>
  <c r="I390" i="4"/>
  <c r="J389" i="4"/>
  <c r="I389" i="4"/>
  <c r="J386" i="4"/>
  <c r="I386" i="4"/>
  <c r="J385" i="4"/>
  <c r="I385" i="4"/>
  <c r="J384" i="4"/>
  <c r="I384" i="4"/>
  <c r="J383" i="4"/>
  <c r="I383" i="4"/>
  <c r="J382" i="4"/>
  <c r="I382" i="4"/>
  <c r="J379" i="4"/>
  <c r="I379" i="4"/>
  <c r="J378" i="4"/>
  <c r="I378" i="4"/>
  <c r="J377" i="4"/>
  <c r="I377" i="4"/>
  <c r="J376" i="4"/>
  <c r="I376" i="4"/>
  <c r="J373" i="4"/>
  <c r="I373" i="4"/>
  <c r="J372" i="4"/>
  <c r="I372" i="4"/>
  <c r="J371" i="4"/>
  <c r="I371" i="4"/>
  <c r="J370" i="4"/>
  <c r="I370" i="4"/>
  <c r="J367" i="4"/>
  <c r="I367" i="4"/>
  <c r="J366" i="4"/>
  <c r="E366" i="4"/>
  <c r="J365" i="4"/>
  <c r="I365" i="4"/>
  <c r="J364" i="4"/>
  <c r="I364" i="4"/>
  <c r="J363" i="4"/>
  <c r="I363" i="4"/>
  <c r="J362" i="4"/>
  <c r="I362" i="4"/>
  <c r="J361" i="4"/>
  <c r="I361" i="4"/>
  <c r="J358" i="4"/>
  <c r="I358" i="4"/>
  <c r="J357" i="4"/>
  <c r="I357" i="4"/>
  <c r="J356" i="4"/>
  <c r="I356" i="4"/>
  <c r="J355" i="4"/>
  <c r="I355" i="4"/>
  <c r="J352" i="4"/>
  <c r="I352" i="4"/>
  <c r="J351" i="4"/>
  <c r="I351" i="4"/>
  <c r="J350" i="4"/>
  <c r="I350" i="4"/>
  <c r="J349" i="4"/>
  <c r="I349" i="4"/>
  <c r="J346" i="4"/>
  <c r="I346" i="4"/>
  <c r="J345" i="4"/>
  <c r="I345" i="4"/>
  <c r="J344" i="4"/>
  <c r="I344" i="4"/>
  <c r="J343" i="4"/>
  <c r="I343" i="4"/>
  <c r="J340" i="4"/>
  <c r="I340" i="4"/>
  <c r="J339" i="4"/>
  <c r="I339" i="4"/>
  <c r="J338" i="4"/>
  <c r="I338" i="4"/>
  <c r="J337" i="4"/>
  <c r="I337" i="4"/>
  <c r="J334" i="4"/>
  <c r="I334" i="4"/>
  <c r="J333" i="4"/>
  <c r="I333" i="4"/>
  <c r="J332" i="4"/>
  <c r="I332" i="4"/>
  <c r="J331" i="4"/>
  <c r="I331" i="4"/>
  <c r="J328" i="4"/>
  <c r="I328" i="4"/>
  <c r="J321" i="4"/>
  <c r="I321" i="4"/>
  <c r="J320" i="4"/>
  <c r="I320" i="4"/>
  <c r="J319" i="4"/>
  <c r="I319" i="4"/>
  <c r="J316" i="4"/>
  <c r="I316" i="4"/>
  <c r="J315" i="4"/>
  <c r="I315" i="4"/>
  <c r="J313" i="4"/>
  <c r="I313" i="4"/>
  <c r="J312" i="4"/>
  <c r="I312" i="4"/>
  <c r="J309" i="4"/>
  <c r="I309" i="4"/>
  <c r="J308" i="4"/>
  <c r="I308" i="4"/>
  <c r="J307" i="4"/>
  <c r="I307" i="4"/>
  <c r="J306" i="4"/>
  <c r="I306" i="4"/>
  <c r="J305" i="4"/>
  <c r="I305" i="4"/>
  <c r="J304" i="4"/>
  <c r="I304" i="4"/>
  <c r="J301" i="4"/>
  <c r="I301" i="4"/>
  <c r="E300" i="4"/>
  <c r="J295" i="4"/>
  <c r="I295" i="4"/>
  <c r="J294" i="4"/>
  <c r="I294" i="4"/>
  <c r="J293" i="4"/>
  <c r="I293" i="4"/>
  <c r="J290" i="4"/>
  <c r="I290" i="4"/>
  <c r="J289" i="4"/>
  <c r="I289" i="4"/>
  <c r="J288" i="4"/>
  <c r="I288" i="4"/>
  <c r="J287" i="4"/>
  <c r="I287" i="4"/>
  <c r="J284" i="4"/>
  <c r="I284" i="4"/>
  <c r="J283" i="4"/>
  <c r="I283" i="4"/>
  <c r="J282" i="4"/>
  <c r="I282" i="4"/>
  <c r="J281" i="4"/>
  <c r="I281" i="4"/>
  <c r="J280" i="4"/>
  <c r="I280" i="4"/>
  <c r="J279" i="4"/>
  <c r="I279" i="4"/>
  <c r="J276" i="4"/>
  <c r="I276" i="4"/>
  <c r="J275" i="4"/>
  <c r="I275" i="4"/>
  <c r="J274" i="4"/>
  <c r="I274" i="4"/>
  <c r="J273" i="4"/>
  <c r="I273" i="4"/>
  <c r="J270" i="4"/>
  <c r="I270" i="4"/>
  <c r="J269" i="4"/>
  <c r="F269" i="4"/>
  <c r="E269" i="4"/>
  <c r="J268" i="4"/>
  <c r="I268" i="4"/>
  <c r="J267" i="4"/>
  <c r="I267" i="4"/>
  <c r="J266" i="4"/>
  <c r="I266" i="4"/>
  <c r="J265" i="4"/>
  <c r="I265" i="4"/>
  <c r="J264" i="4"/>
  <c r="I264" i="4"/>
  <c r="J261" i="4"/>
  <c r="I261" i="4"/>
  <c r="J260" i="4"/>
  <c r="I260" i="4"/>
  <c r="J259" i="4"/>
  <c r="I259" i="4"/>
  <c r="J258" i="4"/>
  <c r="I258" i="4"/>
  <c r="J257" i="4"/>
  <c r="I257" i="4"/>
  <c r="J256" i="4"/>
  <c r="I256" i="4"/>
  <c r="J255" i="4"/>
  <c r="I255" i="4"/>
  <c r="J254" i="4"/>
  <c r="I254" i="4"/>
  <c r="J253" i="4"/>
  <c r="I253" i="4"/>
  <c r="J250" i="4"/>
  <c r="I250" i="4"/>
  <c r="J249" i="4"/>
  <c r="I249" i="4"/>
  <c r="J248" i="4"/>
  <c r="I248" i="4"/>
  <c r="J247" i="4"/>
  <c r="I247" i="4"/>
  <c r="J244" i="4"/>
  <c r="I244" i="4"/>
  <c r="J241" i="4"/>
  <c r="F243" i="4"/>
  <c r="E243" i="4"/>
  <c r="J242" i="4"/>
  <c r="I242" i="4"/>
  <c r="I241" i="4"/>
  <c r="J240" i="4"/>
  <c r="I240" i="4"/>
  <c r="J239" i="4"/>
  <c r="I239" i="4"/>
  <c r="J236" i="4"/>
  <c r="I236" i="4"/>
  <c r="J235" i="4"/>
  <c r="E235" i="4"/>
  <c r="J234" i="4"/>
  <c r="I234" i="4"/>
  <c r="I233" i="4"/>
  <c r="J232" i="4"/>
  <c r="I232" i="4"/>
  <c r="J229" i="4"/>
  <c r="I229" i="4"/>
  <c r="J228" i="4"/>
  <c r="I228" i="4"/>
  <c r="J227" i="4"/>
  <c r="I227" i="4"/>
  <c r="J226" i="4"/>
  <c r="I226" i="4"/>
  <c r="J225" i="4"/>
  <c r="I225" i="4"/>
  <c r="J224" i="4"/>
  <c r="I224" i="4"/>
  <c r="J223" i="4"/>
  <c r="I223" i="4"/>
  <c r="J219" i="4"/>
  <c r="I219" i="4"/>
  <c r="J218" i="4"/>
  <c r="I218" i="4"/>
  <c r="J217" i="4"/>
  <c r="I217" i="4"/>
  <c r="J214" i="4"/>
  <c r="I214" i="4"/>
  <c r="J213" i="4"/>
  <c r="I213" i="4"/>
  <c r="J212" i="4"/>
  <c r="I212" i="4"/>
  <c r="J211" i="4"/>
  <c r="I211" i="4"/>
  <c r="J210" i="4"/>
  <c r="I210" i="4"/>
  <c r="J203" i="4"/>
  <c r="I203" i="4"/>
  <c r="J202" i="4"/>
  <c r="I202" i="4"/>
  <c r="J201" i="4"/>
  <c r="I201" i="4"/>
  <c r="J199" i="4"/>
  <c r="I199" i="4"/>
  <c r="F197" i="4"/>
  <c r="F196" i="4" s="1"/>
  <c r="E197" i="4"/>
  <c r="E196" i="4" s="1"/>
  <c r="J195" i="4"/>
  <c r="I195" i="4"/>
  <c r="J194" i="4"/>
  <c r="I194" i="4"/>
  <c r="J193" i="4"/>
  <c r="I193" i="4"/>
  <c r="J192" i="4"/>
  <c r="I192" i="4"/>
  <c r="J189" i="4"/>
  <c r="I189" i="4"/>
  <c r="J188" i="4"/>
  <c r="I188" i="4"/>
  <c r="J187" i="4"/>
  <c r="I187" i="4"/>
  <c r="J186" i="4"/>
  <c r="I186" i="4"/>
  <c r="J183" i="4"/>
  <c r="I183" i="4"/>
  <c r="J182" i="4"/>
  <c r="I182" i="4"/>
  <c r="J181" i="4"/>
  <c r="I181" i="4"/>
  <c r="J180" i="4"/>
  <c r="I180" i="4"/>
  <c r="J179" i="4"/>
  <c r="I179" i="4"/>
  <c r="J176" i="4"/>
  <c r="I176" i="4"/>
  <c r="J175" i="4"/>
  <c r="I175" i="4"/>
  <c r="J174" i="4"/>
  <c r="I174" i="4"/>
  <c r="J173" i="4"/>
  <c r="I173" i="4"/>
  <c r="J172" i="4"/>
  <c r="I172" i="4"/>
  <c r="J169" i="4"/>
  <c r="I169" i="4"/>
  <c r="J168" i="4"/>
  <c r="I168" i="4"/>
  <c r="J167" i="4"/>
  <c r="I167" i="4"/>
  <c r="J166" i="4"/>
  <c r="I166" i="4"/>
  <c r="J163" i="4"/>
  <c r="I163" i="4"/>
  <c r="J162" i="4"/>
  <c r="I162" i="4"/>
  <c r="J161" i="4"/>
  <c r="I161" i="4"/>
  <c r="J160" i="4"/>
  <c r="I160" i="4"/>
  <c r="J157" i="4"/>
  <c r="I157" i="4"/>
  <c r="J156" i="4"/>
  <c r="I156" i="4"/>
  <c r="J155" i="4"/>
  <c r="I155" i="4"/>
  <c r="J154" i="4"/>
  <c r="I154" i="4"/>
  <c r="J153" i="4"/>
  <c r="I153" i="4"/>
  <c r="J149" i="4"/>
  <c r="I149" i="4"/>
  <c r="F148" i="4"/>
  <c r="F147" i="4" s="1"/>
  <c r="E148" i="4"/>
  <c r="E147" i="4" s="1"/>
  <c r="J146" i="4"/>
  <c r="I146" i="4"/>
  <c r="J145" i="4"/>
  <c r="I145" i="4"/>
  <c r="J144" i="4"/>
  <c r="I144" i="4"/>
  <c r="J141" i="4"/>
  <c r="I141" i="4"/>
  <c r="J140" i="4"/>
  <c r="I140" i="4"/>
  <c r="J139" i="4"/>
  <c r="I139" i="4"/>
  <c r="J138" i="4"/>
  <c r="J137" i="4"/>
  <c r="I137" i="4"/>
  <c r="J136" i="4"/>
  <c r="I136" i="4"/>
  <c r="J133" i="4"/>
  <c r="I133" i="4"/>
  <c r="J132" i="4"/>
  <c r="I132" i="4"/>
  <c r="J131" i="4"/>
  <c r="I131" i="4"/>
  <c r="J130" i="4"/>
  <c r="I130" i="4"/>
  <c r="J129" i="4"/>
  <c r="I129" i="4"/>
  <c r="J128" i="4"/>
  <c r="I128" i="4"/>
  <c r="J126" i="4"/>
  <c r="I126" i="4"/>
  <c r="F124" i="4"/>
  <c r="E124" i="4"/>
  <c r="J123" i="4"/>
  <c r="I123" i="4"/>
  <c r="J122" i="4"/>
  <c r="I122" i="4"/>
  <c r="J121" i="4"/>
  <c r="I121" i="4"/>
  <c r="J118" i="4"/>
  <c r="I118" i="4"/>
  <c r="J117" i="4"/>
  <c r="I117" i="4"/>
  <c r="J116" i="4"/>
  <c r="I116" i="4"/>
  <c r="J115" i="4"/>
  <c r="I115" i="4"/>
  <c r="J112" i="4"/>
  <c r="I112" i="4"/>
  <c r="J111" i="4"/>
  <c r="I111" i="4"/>
  <c r="J98" i="4"/>
  <c r="I98" i="4"/>
  <c r="J97" i="4"/>
  <c r="I97" i="4"/>
  <c r="J96" i="4"/>
  <c r="I96" i="4"/>
  <c r="I95" i="4"/>
  <c r="E95" i="4"/>
  <c r="J94" i="4"/>
  <c r="I94" i="4"/>
  <c r="J91" i="4"/>
  <c r="I91" i="4"/>
  <c r="J90" i="4"/>
  <c r="I90" i="4"/>
  <c r="I89" i="4"/>
  <c r="E89" i="4"/>
  <c r="J88" i="4"/>
  <c r="I88" i="4"/>
  <c r="J87" i="4"/>
  <c r="I87" i="4"/>
  <c r="J86" i="4"/>
  <c r="I86" i="4"/>
  <c r="J80" i="4"/>
  <c r="I80" i="4"/>
  <c r="J79" i="4"/>
  <c r="I79" i="4"/>
  <c r="J78" i="4"/>
  <c r="I78" i="4"/>
  <c r="J77" i="4"/>
  <c r="I77" i="4"/>
  <c r="J74" i="4"/>
  <c r="I74" i="4"/>
  <c r="J73" i="4"/>
  <c r="I73" i="4"/>
  <c r="J72" i="4"/>
  <c r="I72" i="4"/>
  <c r="J71" i="4"/>
  <c r="I71" i="4"/>
  <c r="J68" i="4"/>
  <c r="I68" i="4"/>
  <c r="J67" i="4"/>
  <c r="I67" i="4"/>
  <c r="J66" i="4"/>
  <c r="I66" i="4"/>
  <c r="J65" i="4"/>
  <c r="I65" i="4"/>
  <c r="J64" i="4"/>
  <c r="I64" i="4"/>
  <c r="J63" i="4"/>
  <c r="I63" i="4"/>
  <c r="F62" i="4"/>
  <c r="F61" i="4" s="1"/>
  <c r="F60" i="4" s="1"/>
  <c r="I58" i="4" s="1"/>
  <c r="E62" i="4"/>
  <c r="J61" i="4"/>
  <c r="J58" i="4"/>
  <c r="J57" i="4"/>
  <c r="I57" i="4"/>
  <c r="J56" i="4"/>
  <c r="I56" i="4"/>
  <c r="J55" i="4"/>
  <c r="I55" i="4"/>
  <c r="H54" i="4"/>
  <c r="G54" i="4"/>
  <c r="F54" i="4"/>
  <c r="E54" i="4"/>
  <c r="J53" i="4"/>
  <c r="I53" i="4"/>
  <c r="J52" i="4"/>
  <c r="I52" i="4"/>
  <c r="J51" i="4"/>
  <c r="I51" i="4"/>
  <c r="J50" i="4"/>
  <c r="I50" i="4"/>
  <c r="J49" i="4"/>
  <c r="I49" i="4"/>
  <c r="F48" i="4"/>
  <c r="E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F37" i="4"/>
  <c r="E37" i="4"/>
  <c r="I36" i="4"/>
  <c r="J35" i="4"/>
  <c r="I35" i="4"/>
  <c r="J34" i="4"/>
  <c r="I34" i="4"/>
  <c r="J33" i="4"/>
  <c r="I33" i="4"/>
  <c r="J32" i="4"/>
  <c r="I32" i="4"/>
  <c r="J31" i="4"/>
  <c r="I31" i="4"/>
  <c r="E31" i="4"/>
  <c r="J26" i="4"/>
  <c r="I26" i="4"/>
  <c r="J25" i="4"/>
  <c r="I25" i="4"/>
  <c r="J24" i="4"/>
  <c r="I24" i="4"/>
  <c r="J23" i="4"/>
  <c r="I23" i="4"/>
  <c r="J22" i="4"/>
  <c r="I22" i="4"/>
  <c r="E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E13" i="4"/>
  <c r="E12" i="4" s="1"/>
  <c r="I54" i="4" l="1"/>
  <c r="I61" i="4"/>
  <c r="F235" i="4"/>
  <c r="I148" i="4"/>
  <c r="J54" i="4"/>
  <c r="J89" i="4"/>
  <c r="J243" i="4"/>
  <c r="I48" i="4"/>
  <c r="I269" i="4"/>
  <c r="I300" i="4"/>
  <c r="E299" i="4"/>
  <c r="E7" i="4" s="1"/>
  <c r="E30" i="4"/>
  <c r="E29" i="4" s="1"/>
  <c r="E9" i="4" s="1"/>
  <c r="H29" i="4"/>
  <c r="H9" i="4" s="1"/>
  <c r="H8" i="4" s="1"/>
  <c r="J48" i="4"/>
  <c r="J62" i="4"/>
  <c r="J148" i="4"/>
  <c r="I196" i="4"/>
  <c r="J392" i="4"/>
  <c r="J95" i="4"/>
  <c r="I62" i="4"/>
  <c r="I37" i="4"/>
  <c r="I147" i="4"/>
  <c r="I197" i="4"/>
  <c r="I243" i="4"/>
  <c r="J300" i="4"/>
  <c r="I392" i="4"/>
  <c r="I124" i="4"/>
  <c r="J124" i="4"/>
  <c r="J197" i="4"/>
  <c r="I366" i="4"/>
  <c r="J37" i="4"/>
  <c r="G9" i="4"/>
  <c r="G8" i="4" s="1"/>
  <c r="G7" i="4" s="1"/>
  <c r="F30" i="4"/>
  <c r="J13" i="4"/>
  <c r="I10" i="4"/>
  <c r="I13" i="4"/>
  <c r="J147" i="4"/>
  <c r="J196" i="4"/>
  <c r="S179" i="1"/>
  <c r="M140" i="1"/>
  <c r="H7" i="4" l="1"/>
  <c r="J8" i="4"/>
  <c r="F29" i="4"/>
  <c r="F9" i="4" s="1"/>
  <c r="F8" i="4" s="1"/>
  <c r="F7" i="4" s="1"/>
  <c r="E484" i="4"/>
  <c r="I235" i="4"/>
  <c r="I299" i="4"/>
  <c r="I30" i="4"/>
  <c r="J299" i="4"/>
  <c r="J233" i="4"/>
  <c r="J27" i="4"/>
  <c r="J30" i="4"/>
  <c r="J10" i="4"/>
  <c r="H484" i="4"/>
  <c r="G484" i="4"/>
  <c r="J9" i="4" l="1"/>
  <c r="I27" i="4"/>
  <c r="I9" i="4"/>
  <c r="J7" i="4"/>
  <c r="J484" i="4"/>
  <c r="M188" i="1"/>
  <c r="T60" i="1"/>
  <c r="N166" i="1"/>
  <c r="O166" i="1"/>
  <c r="M186" i="1" l="1"/>
  <c r="M39" i="1" l="1"/>
  <c r="M97" i="1"/>
  <c r="S97" i="1" s="1"/>
  <c r="M87" i="1"/>
  <c r="T143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F411" i="3"/>
  <c r="I411" i="3" s="1"/>
  <c r="E411" i="3"/>
  <c r="E410" i="3" s="1"/>
  <c r="F173" i="3"/>
  <c r="I173" i="3" s="1"/>
  <c r="G148" i="3"/>
  <c r="E150" i="3"/>
  <c r="F150" i="3"/>
  <c r="F149" i="3" s="1"/>
  <c r="G155" i="3"/>
  <c r="H155" i="3"/>
  <c r="F157" i="3"/>
  <c r="I157" i="3" s="1"/>
  <c r="F319" i="3"/>
  <c r="I319" i="3" s="1"/>
  <c r="H317" i="3"/>
  <c r="H313" i="3" s="1"/>
  <c r="F164" i="3"/>
  <c r="I164" i="3" s="1"/>
  <c r="F84" i="3"/>
  <c r="I84" i="3" s="1"/>
  <c r="F73" i="3"/>
  <c r="I73" i="3" s="1"/>
  <c r="F425" i="3"/>
  <c r="I425" i="3" s="1"/>
  <c r="E425" i="3"/>
  <c r="E424" i="3" s="1"/>
  <c r="H494" i="3"/>
  <c r="G494" i="3"/>
  <c r="G490" i="3" s="1"/>
  <c r="F496" i="3"/>
  <c r="F495" i="3" s="1"/>
  <c r="E496" i="3"/>
  <c r="E495" i="3" s="1"/>
  <c r="E494" i="3" s="1"/>
  <c r="E490" i="3" s="1"/>
  <c r="E488" i="3" s="1"/>
  <c r="H449" i="3"/>
  <c r="G449" i="3"/>
  <c r="G448" i="3" s="1"/>
  <c r="F450" i="3"/>
  <c r="F449" i="3" s="1"/>
  <c r="E450" i="3"/>
  <c r="E449" i="3" s="1"/>
  <c r="F453" i="3"/>
  <c r="E453" i="3"/>
  <c r="E452" i="3" s="1"/>
  <c r="F443" i="3"/>
  <c r="H442" i="3"/>
  <c r="F440" i="3"/>
  <c r="E440" i="3"/>
  <c r="E439" i="3" s="1"/>
  <c r="F408" i="3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E164" i="3"/>
  <c r="E163" i="3" s="1"/>
  <c r="E162" i="3" s="1"/>
  <c r="E157" i="3"/>
  <c r="E156" i="3" s="1"/>
  <c r="E155" i="3" s="1"/>
  <c r="F233" i="3"/>
  <c r="I233" i="3" s="1"/>
  <c r="E233" i="3"/>
  <c r="E232" i="3" s="1"/>
  <c r="E173" i="3"/>
  <c r="E172" i="3" s="1"/>
  <c r="E171" i="3" s="1"/>
  <c r="E167" i="3" s="1"/>
  <c r="H171" i="3"/>
  <c r="H162" i="3"/>
  <c r="G171" i="3"/>
  <c r="G167" i="3" s="1"/>
  <c r="G162" i="3"/>
  <c r="F39" i="3"/>
  <c r="E39" i="3"/>
  <c r="E38" i="3" s="1"/>
  <c r="F35" i="3"/>
  <c r="I35" i="3" s="1"/>
  <c r="E35" i="3"/>
  <c r="F33" i="3"/>
  <c r="I33" i="3"/>
  <c r="E33" i="3"/>
  <c r="F24" i="3"/>
  <c r="F23" i="3" s="1"/>
  <c r="I23" i="3" s="1"/>
  <c r="F20" i="3"/>
  <c r="I20" i="3" s="1"/>
  <c r="H16" i="3"/>
  <c r="F18" i="3"/>
  <c r="I18" i="3" s="1"/>
  <c r="E18" i="3"/>
  <c r="F92" i="3"/>
  <c r="E92" i="3"/>
  <c r="H284" i="3"/>
  <c r="H283" i="3" s="1"/>
  <c r="G284" i="3"/>
  <c r="G283" i="3" s="1"/>
  <c r="F285" i="3"/>
  <c r="F284" i="3" s="1"/>
  <c r="E285" i="3"/>
  <c r="E284" i="3"/>
  <c r="E283" i="3" s="1"/>
  <c r="H393" i="3"/>
  <c r="H389" i="3" s="1"/>
  <c r="G393" i="3"/>
  <c r="G389" i="3" s="1"/>
  <c r="F394" i="3"/>
  <c r="F393" i="3" s="1"/>
  <c r="E394" i="3"/>
  <c r="E393" i="3" s="1"/>
  <c r="H484" i="3"/>
  <c r="H483" i="3" s="1"/>
  <c r="H479" i="3" s="1"/>
  <c r="H477" i="3" s="1"/>
  <c r="G484" i="3"/>
  <c r="G483" i="3" s="1"/>
  <c r="G479" i="3" s="1"/>
  <c r="G477" i="3" s="1"/>
  <c r="F485" i="3"/>
  <c r="E485" i="3"/>
  <c r="E484" i="3" s="1"/>
  <c r="E483" i="3" s="1"/>
  <c r="E479" i="3" s="1"/>
  <c r="E477" i="3" s="1"/>
  <c r="H472" i="3"/>
  <c r="G472" i="3"/>
  <c r="F474" i="3"/>
  <c r="F473" i="3" s="1"/>
  <c r="F472" i="3" s="1"/>
  <c r="E474" i="3"/>
  <c r="E473" i="3" s="1"/>
  <c r="E472" i="3" s="1"/>
  <c r="H465" i="3"/>
  <c r="G465" i="3"/>
  <c r="F467" i="3"/>
  <c r="F466" i="3" s="1"/>
  <c r="F465" i="3" s="1"/>
  <c r="I465" i="3" s="1"/>
  <c r="E467" i="3"/>
  <c r="H458" i="3"/>
  <c r="G458" i="3"/>
  <c r="F460" i="3"/>
  <c r="E460" i="3"/>
  <c r="E459" i="3" s="1"/>
  <c r="E458" i="3" s="1"/>
  <c r="E443" i="3"/>
  <c r="E442" i="3"/>
  <c r="H431" i="3"/>
  <c r="G431" i="3"/>
  <c r="F433" i="3"/>
  <c r="F432" i="3" s="1"/>
  <c r="I433" i="3"/>
  <c r="E433" i="3"/>
  <c r="E432" i="3"/>
  <c r="E431" i="3" s="1"/>
  <c r="F422" i="3"/>
  <c r="I422" i="3" s="1"/>
  <c r="E422" i="3"/>
  <c r="H418" i="3"/>
  <c r="G418" i="3"/>
  <c r="F420" i="3"/>
  <c r="F419" i="3" s="1"/>
  <c r="I419" i="3" s="1"/>
  <c r="E420" i="3"/>
  <c r="E419" i="3" s="1"/>
  <c r="E418" i="3" s="1"/>
  <c r="H400" i="3"/>
  <c r="J400" i="3" s="1"/>
  <c r="G399" i="3"/>
  <c r="F401" i="3"/>
  <c r="E401" i="3"/>
  <c r="E400" i="3" s="1"/>
  <c r="E399" i="3" s="1"/>
  <c r="F391" i="3"/>
  <c r="E391" i="3"/>
  <c r="E390" i="3" s="1"/>
  <c r="H382" i="3"/>
  <c r="G382" i="3"/>
  <c r="F384" i="3"/>
  <c r="I384" i="3" s="1"/>
  <c r="E384" i="3"/>
  <c r="E383" i="3" s="1"/>
  <c r="E382" i="3" s="1"/>
  <c r="H375" i="3"/>
  <c r="G375" i="3"/>
  <c r="F377" i="3"/>
  <c r="E377" i="3"/>
  <c r="E376" i="3" s="1"/>
  <c r="E375" i="3" s="1"/>
  <c r="H366" i="3"/>
  <c r="G366" i="3"/>
  <c r="F368" i="3"/>
  <c r="I368" i="3" s="1"/>
  <c r="E368" i="3"/>
  <c r="E367" i="3" s="1"/>
  <c r="E366" i="3" s="1"/>
  <c r="H359" i="3"/>
  <c r="G359" i="3"/>
  <c r="F361" i="3"/>
  <c r="E361" i="3"/>
  <c r="H351" i="3"/>
  <c r="G351" i="3"/>
  <c r="F353" i="3"/>
  <c r="E353" i="3"/>
  <c r="E352" i="3" s="1"/>
  <c r="E351" i="3" s="1"/>
  <c r="F346" i="3"/>
  <c r="E346" i="3"/>
  <c r="H342" i="3"/>
  <c r="H338" i="3" s="1"/>
  <c r="G342" i="3"/>
  <c r="G338" i="3" s="1"/>
  <c r="F344" i="3"/>
  <c r="I344" i="3" s="1"/>
  <c r="E344" i="3"/>
  <c r="E343" i="3"/>
  <c r="E342" i="3" s="1"/>
  <c r="H331" i="3"/>
  <c r="H327" i="3" s="1"/>
  <c r="G331" i="3"/>
  <c r="F333" i="3"/>
  <c r="F332" i="3" s="1"/>
  <c r="F331" i="3" s="1"/>
  <c r="E333" i="3"/>
  <c r="E332" i="3" s="1"/>
  <c r="E331" i="3" s="1"/>
  <c r="E327" i="3" s="1"/>
  <c r="E325" i="3" s="1"/>
  <c r="F322" i="3"/>
  <c r="F318" i="3" s="1"/>
  <c r="E322" i="3"/>
  <c r="E319" i="3"/>
  <c r="E318" i="3" s="1"/>
  <c r="E317" i="3" s="1"/>
  <c r="E313" i="3" s="1"/>
  <c r="F310" i="3"/>
  <c r="I310" i="3" s="1"/>
  <c r="E310" i="3"/>
  <c r="F308" i="3"/>
  <c r="I308" i="3" s="1"/>
  <c r="E308" i="3"/>
  <c r="G290" i="3"/>
  <c r="F299" i="3"/>
  <c r="F298" i="3" s="1"/>
  <c r="E299" i="3"/>
  <c r="E298" i="3" s="1"/>
  <c r="F295" i="3"/>
  <c r="I295" i="3" s="1"/>
  <c r="E295" i="3"/>
  <c r="F292" i="3"/>
  <c r="F291" i="3" s="1"/>
  <c r="I291" i="3" s="1"/>
  <c r="E292" i="3"/>
  <c r="F278" i="3"/>
  <c r="E278" i="3"/>
  <c r="E276" i="3"/>
  <c r="F273" i="3"/>
  <c r="I273" i="3" s="1"/>
  <c r="E273" i="3"/>
  <c r="E272" i="3" s="1"/>
  <c r="G259" i="3"/>
  <c r="G255" i="3" s="1"/>
  <c r="F264" i="3"/>
  <c r="I264" i="3" s="1"/>
  <c r="E264" i="3"/>
  <c r="H259" i="3"/>
  <c r="F261" i="3"/>
  <c r="E261" i="3"/>
  <c r="H239" i="3"/>
  <c r="G239" i="3"/>
  <c r="E241" i="3"/>
  <c r="E240" i="3" s="1"/>
  <c r="E239" i="3" s="1"/>
  <c r="F230" i="3"/>
  <c r="F229" i="3" s="1"/>
  <c r="I229" i="3" s="1"/>
  <c r="E230" i="3"/>
  <c r="E229" i="3" s="1"/>
  <c r="E228" i="3" s="1"/>
  <c r="H221" i="3"/>
  <c r="G221" i="3"/>
  <c r="F223" i="3"/>
  <c r="I223" i="3" s="1"/>
  <c r="E223" i="3"/>
  <c r="E222" i="3" s="1"/>
  <c r="E221" i="3" s="1"/>
  <c r="H214" i="3"/>
  <c r="G214" i="3"/>
  <c r="F216" i="3"/>
  <c r="I216" i="3" s="1"/>
  <c r="E216" i="3"/>
  <c r="E215" i="3" s="1"/>
  <c r="E214" i="3" s="1"/>
  <c r="H203" i="3"/>
  <c r="H199" i="3" s="1"/>
  <c r="G203" i="3"/>
  <c r="G199" i="3" s="1"/>
  <c r="F205" i="3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E189" i="3"/>
  <c r="E188" i="3" s="1"/>
  <c r="F185" i="3"/>
  <c r="E185" i="3"/>
  <c r="E184" i="3" s="1"/>
  <c r="H148" i="3"/>
  <c r="E149" i="3"/>
  <c r="E148" i="3" s="1"/>
  <c r="H139" i="3"/>
  <c r="G139" i="3"/>
  <c r="G135" i="3" s="1"/>
  <c r="F141" i="3"/>
  <c r="F140" i="3" s="1"/>
  <c r="E141" i="3"/>
  <c r="E140" i="3" s="1"/>
  <c r="E139" i="3" s="1"/>
  <c r="E135" i="3" s="1"/>
  <c r="F130" i="3"/>
  <c r="E130" i="3"/>
  <c r="H126" i="3"/>
  <c r="H125" i="3" s="1"/>
  <c r="G126" i="3"/>
  <c r="G125" i="3" s="1"/>
  <c r="F127" i="3"/>
  <c r="F126" i="3" s="1"/>
  <c r="E127" i="3"/>
  <c r="E126" i="3" s="1"/>
  <c r="H118" i="3"/>
  <c r="G118" i="3"/>
  <c r="F120" i="3"/>
  <c r="E120" i="3"/>
  <c r="E119" i="3" s="1"/>
  <c r="E118" i="3" s="1"/>
  <c r="H111" i="3"/>
  <c r="G111" i="3"/>
  <c r="F113" i="3"/>
  <c r="E113" i="3"/>
  <c r="E112" i="3" s="1"/>
  <c r="E111" i="3" s="1"/>
  <c r="H101" i="3"/>
  <c r="G101" i="3"/>
  <c r="F103" i="3"/>
  <c r="E103" i="3"/>
  <c r="E102" i="3" s="1"/>
  <c r="E101" i="3" s="1"/>
  <c r="F94" i="3"/>
  <c r="E94" i="3"/>
  <c r="E84" i="3"/>
  <c r="F82" i="3"/>
  <c r="I82" i="3" s="1"/>
  <c r="E82" i="3"/>
  <c r="E73" i="3"/>
  <c r="F68" i="3"/>
  <c r="I68" i="3" s="1"/>
  <c r="E68" i="3"/>
  <c r="F58" i="3"/>
  <c r="F57" i="3" s="1"/>
  <c r="I57" i="3" s="1"/>
  <c r="E58" i="3"/>
  <c r="E57" i="3" s="1"/>
  <c r="F54" i="3"/>
  <c r="I54" i="3" s="1"/>
  <c r="E54" i="3"/>
  <c r="G48" i="3"/>
  <c r="F52" i="3"/>
  <c r="I52" i="3" s="1"/>
  <c r="E52" i="3"/>
  <c r="H48" i="3"/>
  <c r="F50" i="3"/>
  <c r="I50" i="3" s="1"/>
  <c r="E50" i="3"/>
  <c r="E49" i="3" s="1"/>
  <c r="E48" i="3" s="1"/>
  <c r="E24" i="3"/>
  <c r="E23" i="3" s="1"/>
  <c r="E20" i="3"/>
  <c r="K54" i="1"/>
  <c r="J87" i="1"/>
  <c r="T83" i="1"/>
  <c r="S73" i="1"/>
  <c r="L73" i="1"/>
  <c r="K73" i="1"/>
  <c r="J73" i="1"/>
  <c r="N212" i="1"/>
  <c r="N211" i="1" s="1"/>
  <c r="N29" i="1" s="1"/>
  <c r="O212" i="1"/>
  <c r="O211" i="1" s="1"/>
  <c r="O29" i="1" s="1"/>
  <c r="T94" i="1"/>
  <c r="T39" i="1"/>
  <c r="T47" i="1"/>
  <c r="T50" i="1"/>
  <c r="T54" i="1"/>
  <c r="T64" i="1"/>
  <c r="T67" i="1"/>
  <c r="T75" i="1"/>
  <c r="S40" i="1"/>
  <c r="S41" i="1"/>
  <c r="S42" i="1"/>
  <c r="S43" i="1"/>
  <c r="S45" i="1"/>
  <c r="S55" i="1"/>
  <c r="S56" i="1"/>
  <c r="S65" i="1"/>
  <c r="S66" i="1"/>
  <c r="S68" i="1"/>
  <c r="S69" i="1"/>
  <c r="S70" i="1"/>
  <c r="S71" i="1"/>
  <c r="S78" i="1"/>
  <c r="S84" i="1"/>
  <c r="S85" i="1"/>
  <c r="S96" i="1"/>
  <c r="S98" i="1"/>
  <c r="S100" i="1"/>
  <c r="S101" i="1"/>
  <c r="S104" i="1"/>
  <c r="S105" i="1"/>
  <c r="S106" i="1"/>
  <c r="S107" i="1"/>
  <c r="S109" i="1"/>
  <c r="S110" i="1"/>
  <c r="S111" i="1"/>
  <c r="S112" i="1"/>
  <c r="S115" i="1"/>
  <c r="S116" i="1"/>
  <c r="S117" i="1"/>
  <c r="S118" i="1"/>
  <c r="S119" i="1"/>
  <c r="S120" i="1"/>
  <c r="S121" i="1"/>
  <c r="S122" i="1"/>
  <c r="S124" i="1"/>
  <c r="S126" i="1"/>
  <c r="S127" i="1"/>
  <c r="S128" i="1"/>
  <c r="S129" i="1"/>
  <c r="S130" i="1"/>
  <c r="S131" i="1"/>
  <c r="S136" i="1"/>
  <c r="S137" i="1"/>
  <c r="S138" i="1"/>
  <c r="S146" i="1"/>
  <c r="S149" i="1"/>
  <c r="S150" i="1"/>
  <c r="S154" i="1"/>
  <c r="S156" i="1"/>
  <c r="S158" i="1"/>
  <c r="S165" i="1"/>
  <c r="S169" i="1"/>
  <c r="S172" i="1"/>
  <c r="S173" i="1"/>
  <c r="S174" i="1"/>
  <c r="S176" i="1"/>
  <c r="S177" i="1"/>
  <c r="S178" i="1"/>
  <c r="S180" i="1"/>
  <c r="S182" i="1"/>
  <c r="R40" i="1"/>
  <c r="R41" i="1"/>
  <c r="R42" i="1"/>
  <c r="R43" i="1"/>
  <c r="R44" i="1"/>
  <c r="R45" i="1"/>
  <c r="R55" i="1"/>
  <c r="R54" i="1" s="1"/>
  <c r="R65" i="1"/>
  <c r="R68" i="1"/>
  <c r="R69" i="1"/>
  <c r="R70" i="1"/>
  <c r="R71" i="1"/>
  <c r="R78" i="1"/>
  <c r="R84" i="1"/>
  <c r="R86" i="1"/>
  <c r="R96" i="1"/>
  <c r="R98" i="1"/>
  <c r="R100" i="1"/>
  <c r="R101" i="1"/>
  <c r="R104" i="1"/>
  <c r="R105" i="1"/>
  <c r="R106" i="1"/>
  <c r="R107" i="1"/>
  <c r="R109" i="1"/>
  <c r="R110" i="1"/>
  <c r="R111" i="1"/>
  <c r="R112" i="1"/>
  <c r="R115" i="1"/>
  <c r="R116" i="1"/>
  <c r="R117" i="1"/>
  <c r="R118" i="1"/>
  <c r="R119" i="1"/>
  <c r="R120" i="1"/>
  <c r="R121" i="1"/>
  <c r="R122" i="1"/>
  <c r="R124" i="1"/>
  <c r="R126" i="1"/>
  <c r="R127" i="1"/>
  <c r="R128" i="1"/>
  <c r="R129" i="1"/>
  <c r="R130" i="1"/>
  <c r="R131" i="1"/>
  <c r="R134" i="1"/>
  <c r="R136" i="1"/>
  <c r="R137" i="1"/>
  <c r="R138" i="1"/>
  <c r="R145" i="1"/>
  <c r="R146" i="1"/>
  <c r="R149" i="1"/>
  <c r="R150" i="1"/>
  <c r="R154" i="1"/>
  <c r="R156" i="1"/>
  <c r="R158" i="1"/>
  <c r="R163" i="1"/>
  <c r="R165" i="1"/>
  <c r="R172" i="1"/>
  <c r="R173" i="1"/>
  <c r="R174" i="1"/>
  <c r="R176" i="1"/>
  <c r="R177" i="1"/>
  <c r="R178" i="1"/>
  <c r="R180" i="1"/>
  <c r="R182" i="1"/>
  <c r="Q40" i="1"/>
  <c r="Q41" i="1"/>
  <c r="Q42" i="1"/>
  <c r="Q43" i="1"/>
  <c r="Q44" i="1"/>
  <c r="Q45" i="1"/>
  <c r="Q55" i="1"/>
  <c r="Q56" i="1"/>
  <c r="Q65" i="1"/>
  <c r="Q68" i="1"/>
  <c r="Q69" i="1"/>
  <c r="Q70" i="1"/>
  <c r="Q71" i="1"/>
  <c r="Q78" i="1"/>
  <c r="Q84" i="1"/>
  <c r="Q85" i="1"/>
  <c r="Q86" i="1"/>
  <c r="Q96" i="1"/>
  <c r="Q98" i="1"/>
  <c r="Q100" i="1"/>
  <c r="Q101" i="1"/>
  <c r="Q104" i="1"/>
  <c r="Q105" i="1"/>
  <c r="Q106" i="1"/>
  <c r="Q107" i="1"/>
  <c r="Q109" i="1"/>
  <c r="Q110" i="1"/>
  <c r="Q111" i="1"/>
  <c r="Q112" i="1"/>
  <c r="Q115" i="1"/>
  <c r="Q116" i="1"/>
  <c r="Q117" i="1"/>
  <c r="Q118" i="1"/>
  <c r="Q119" i="1"/>
  <c r="Q120" i="1"/>
  <c r="Q121" i="1"/>
  <c r="Q122" i="1"/>
  <c r="Q124" i="1"/>
  <c r="Q126" i="1"/>
  <c r="Q127" i="1"/>
  <c r="Q128" i="1"/>
  <c r="Q129" i="1"/>
  <c r="Q130" i="1"/>
  <c r="Q131" i="1"/>
  <c r="Q134" i="1"/>
  <c r="Q136" i="1"/>
  <c r="Q137" i="1"/>
  <c r="Q138" i="1"/>
  <c r="Q145" i="1"/>
  <c r="Q146" i="1"/>
  <c r="Q149" i="1"/>
  <c r="Q150" i="1"/>
  <c r="Q154" i="1"/>
  <c r="Q156" i="1"/>
  <c r="Q158" i="1"/>
  <c r="Q163" i="1"/>
  <c r="Q165" i="1"/>
  <c r="Q169" i="1"/>
  <c r="Q172" i="1"/>
  <c r="Q173" i="1"/>
  <c r="Q174" i="1"/>
  <c r="Q176" i="1"/>
  <c r="Q177" i="1"/>
  <c r="Q178" i="1"/>
  <c r="Q180" i="1"/>
  <c r="Q182" i="1"/>
  <c r="P40" i="1"/>
  <c r="P41" i="1"/>
  <c r="P42" i="1"/>
  <c r="P43" i="1"/>
  <c r="P44" i="1"/>
  <c r="P55" i="1"/>
  <c r="P54" i="1" s="1"/>
  <c r="P65" i="1"/>
  <c r="P68" i="1"/>
  <c r="P69" i="1"/>
  <c r="P70" i="1"/>
  <c r="P71" i="1"/>
  <c r="P84" i="1"/>
  <c r="P86" i="1"/>
  <c r="P96" i="1"/>
  <c r="P98" i="1"/>
  <c r="P100" i="1"/>
  <c r="P101" i="1"/>
  <c r="P104" i="1"/>
  <c r="P105" i="1"/>
  <c r="P106" i="1"/>
  <c r="P107" i="1"/>
  <c r="P109" i="1"/>
  <c r="P110" i="1"/>
  <c r="P111" i="1"/>
  <c r="P112" i="1"/>
  <c r="P115" i="1"/>
  <c r="P116" i="1"/>
  <c r="P117" i="1"/>
  <c r="P118" i="1"/>
  <c r="P120" i="1"/>
  <c r="P121" i="1"/>
  <c r="P122" i="1"/>
  <c r="P126" i="1"/>
  <c r="P127" i="1"/>
  <c r="P128" i="1"/>
  <c r="P129" i="1"/>
  <c r="P130" i="1"/>
  <c r="P131" i="1"/>
  <c r="P136" i="1"/>
  <c r="P137" i="1"/>
  <c r="P138" i="1"/>
  <c r="P149" i="1"/>
  <c r="P150" i="1"/>
  <c r="P154" i="1"/>
  <c r="P156" i="1"/>
  <c r="P172" i="1"/>
  <c r="P173" i="1"/>
  <c r="P176" i="1"/>
  <c r="T167" i="1"/>
  <c r="T147" i="1"/>
  <c r="J77" i="1"/>
  <c r="J64" i="1"/>
  <c r="M213" i="1"/>
  <c r="M212" i="1" s="1"/>
  <c r="M211" i="1" s="1"/>
  <c r="M29" i="1" s="1"/>
  <c r="M206" i="1"/>
  <c r="M197" i="1"/>
  <c r="M196" i="1" s="1"/>
  <c r="S181" i="1"/>
  <c r="M175" i="1"/>
  <c r="M171" i="1"/>
  <c r="M168" i="1"/>
  <c r="M167" i="1" s="1"/>
  <c r="S167" i="1" s="1"/>
  <c r="M164" i="1"/>
  <c r="S164" i="1" s="1"/>
  <c r="M162" i="1"/>
  <c r="M157" i="1"/>
  <c r="S157" i="1" s="1"/>
  <c r="M155" i="1"/>
  <c r="S155" i="1" s="1"/>
  <c r="M152" i="1"/>
  <c r="M148" i="1"/>
  <c r="M147" i="1" s="1"/>
  <c r="M144" i="1"/>
  <c r="M143" i="1" s="1"/>
  <c r="M135" i="1"/>
  <c r="S135" i="1" s="1"/>
  <c r="M133" i="1"/>
  <c r="M125" i="1"/>
  <c r="S125" i="1" s="1"/>
  <c r="M123" i="1"/>
  <c r="S123" i="1" s="1"/>
  <c r="M114" i="1"/>
  <c r="M108" i="1"/>
  <c r="S103" i="1"/>
  <c r="M99" i="1"/>
  <c r="S99" i="1" s="1"/>
  <c r="S95" i="1"/>
  <c r="M83" i="1"/>
  <c r="S82" i="1"/>
  <c r="S81" i="1"/>
  <c r="S80" i="1"/>
  <c r="S76" i="1"/>
  <c r="M64" i="1"/>
  <c r="M54" i="1"/>
  <c r="M53" i="1" s="1"/>
  <c r="S52" i="1"/>
  <c r="S51" i="1"/>
  <c r="S49" i="1"/>
  <c r="L213" i="1"/>
  <c r="L212" i="1" s="1"/>
  <c r="L211" i="1" s="1"/>
  <c r="L29" i="1" s="1"/>
  <c r="L197" i="1"/>
  <c r="L196" i="1" s="1"/>
  <c r="K197" i="1"/>
  <c r="K196" i="1" s="1"/>
  <c r="L186" i="1"/>
  <c r="L175" i="1"/>
  <c r="L171" i="1"/>
  <c r="L168" i="1"/>
  <c r="L167" i="1" s="1"/>
  <c r="L164" i="1"/>
  <c r="L155" i="1"/>
  <c r="L153" i="1"/>
  <c r="L148" i="1"/>
  <c r="L147" i="1" s="1"/>
  <c r="L125" i="1"/>
  <c r="L123" i="1"/>
  <c r="L114" i="1"/>
  <c r="L108" i="1"/>
  <c r="L103" i="1"/>
  <c r="L99" i="1"/>
  <c r="L95" i="1"/>
  <c r="L92" i="1"/>
  <c r="L83" i="1"/>
  <c r="L82" i="1"/>
  <c r="L81" i="1"/>
  <c r="L80" i="1"/>
  <c r="L77" i="1"/>
  <c r="L76" i="1"/>
  <c r="L72" i="1"/>
  <c r="L64" i="1"/>
  <c r="L54" i="1"/>
  <c r="L49" i="1"/>
  <c r="L48" i="1"/>
  <c r="L39" i="1"/>
  <c r="K186" i="1"/>
  <c r="K175" i="1"/>
  <c r="K171" i="1"/>
  <c r="K168" i="1"/>
  <c r="K167" i="1" s="1"/>
  <c r="K164" i="1"/>
  <c r="K155" i="1"/>
  <c r="K153" i="1"/>
  <c r="K152" i="1" s="1"/>
  <c r="K148" i="1"/>
  <c r="K147" i="1" s="1"/>
  <c r="K144" i="1"/>
  <c r="K143" i="1" s="1"/>
  <c r="K135" i="1"/>
  <c r="K133" i="1"/>
  <c r="K125" i="1"/>
  <c r="K123" i="1"/>
  <c r="K114" i="1"/>
  <c r="K108" i="1"/>
  <c r="K103" i="1"/>
  <c r="K99" i="1"/>
  <c r="K95" i="1"/>
  <c r="K92" i="1"/>
  <c r="K83" i="1"/>
  <c r="K81" i="1"/>
  <c r="K80" i="1"/>
  <c r="K77" i="1"/>
  <c r="K76" i="1"/>
  <c r="K72" i="1"/>
  <c r="K64" i="1"/>
  <c r="K51" i="1"/>
  <c r="K49" i="1"/>
  <c r="K48" i="1"/>
  <c r="K39" i="1"/>
  <c r="J213" i="1"/>
  <c r="J212" i="1" s="1"/>
  <c r="J211" i="1" s="1"/>
  <c r="J29" i="1" s="1"/>
  <c r="J186" i="1"/>
  <c r="J175" i="1"/>
  <c r="J171" i="1"/>
  <c r="J168" i="1"/>
  <c r="J167" i="1" s="1"/>
  <c r="J164" i="1"/>
  <c r="J157" i="1"/>
  <c r="J155" i="1"/>
  <c r="J153" i="1"/>
  <c r="J152" i="1" s="1"/>
  <c r="J148" i="1"/>
  <c r="J147" i="1" s="1"/>
  <c r="J144" i="1"/>
  <c r="J143" i="1" s="1"/>
  <c r="J135" i="1"/>
  <c r="J125" i="1"/>
  <c r="J114" i="1"/>
  <c r="J108" i="1"/>
  <c r="J103" i="1"/>
  <c r="J99" i="1"/>
  <c r="J97" i="1"/>
  <c r="J95" i="1"/>
  <c r="J92" i="1"/>
  <c r="J83" i="1"/>
  <c r="J82" i="1"/>
  <c r="J81" i="1"/>
  <c r="J76" i="1"/>
  <c r="J72" i="1"/>
  <c r="J54" i="1"/>
  <c r="J52" i="1"/>
  <c r="J51" i="1"/>
  <c r="J49" i="1"/>
  <c r="J48" i="1"/>
  <c r="J39" i="1"/>
  <c r="L188" i="1"/>
  <c r="K188" i="1"/>
  <c r="K185" i="1" s="1"/>
  <c r="J123" i="1"/>
  <c r="L181" i="1"/>
  <c r="K181" i="1"/>
  <c r="J181" i="1"/>
  <c r="K82" i="1"/>
  <c r="J80" i="1"/>
  <c r="L51" i="1"/>
  <c r="L52" i="1"/>
  <c r="K52" i="1"/>
  <c r="L162" i="1"/>
  <c r="K162" i="1"/>
  <c r="J162" i="1"/>
  <c r="K213" i="1"/>
  <c r="K212" i="1" s="1"/>
  <c r="M159" i="1"/>
  <c r="J159" i="1"/>
  <c r="K157" i="1"/>
  <c r="K159" i="1"/>
  <c r="L157" i="1"/>
  <c r="L159" i="1"/>
  <c r="M139" i="1"/>
  <c r="N90" i="1"/>
  <c r="N17" i="1" s="1"/>
  <c r="J188" i="1"/>
  <c r="L97" i="1"/>
  <c r="L133" i="1"/>
  <c r="L135" i="1"/>
  <c r="L140" i="1"/>
  <c r="L139" i="1" s="1"/>
  <c r="L144" i="1"/>
  <c r="L143" i="1" s="1"/>
  <c r="K97" i="1"/>
  <c r="K140" i="1"/>
  <c r="K139" i="1" s="1"/>
  <c r="J133" i="1"/>
  <c r="J140" i="1"/>
  <c r="J139" i="1" s="1"/>
  <c r="L206" i="1"/>
  <c r="M204" i="1"/>
  <c r="L204" i="1"/>
  <c r="M201" i="1"/>
  <c r="M200" i="1" s="1"/>
  <c r="L201" i="1"/>
  <c r="L200" i="1" s="1"/>
  <c r="M194" i="1"/>
  <c r="M193" i="1" s="1"/>
  <c r="L194" i="1"/>
  <c r="L193" i="1" s="1"/>
  <c r="K206" i="1"/>
  <c r="K204" i="1"/>
  <c r="K201" i="1"/>
  <c r="K200" i="1" s="1"/>
  <c r="K194" i="1"/>
  <c r="K193" i="1" s="1"/>
  <c r="J206" i="1"/>
  <c r="J204" i="1"/>
  <c r="J201" i="1"/>
  <c r="J200" i="1" s="1"/>
  <c r="J197" i="1"/>
  <c r="J196" i="1" s="1"/>
  <c r="J194" i="1"/>
  <c r="J193" i="1" s="1"/>
  <c r="O200" i="1"/>
  <c r="N200" i="1"/>
  <c r="N203" i="1"/>
  <c r="O193" i="1"/>
  <c r="O196" i="1"/>
  <c r="N193" i="1"/>
  <c r="N196" i="1"/>
  <c r="T79" i="1"/>
  <c r="T132" i="1"/>
  <c r="T102" i="1"/>
  <c r="H306" i="3"/>
  <c r="J452" i="3"/>
  <c r="H183" i="3"/>
  <c r="G271" i="3"/>
  <c r="H228" i="3"/>
  <c r="J228" i="3" s="1"/>
  <c r="G183" i="3"/>
  <c r="H271" i="3"/>
  <c r="F156" i="3"/>
  <c r="I156" i="3" s="1"/>
  <c r="F163" i="3"/>
  <c r="I163" i="3" s="1"/>
  <c r="H290" i="3"/>
  <c r="J290" i="3" s="1"/>
  <c r="G66" i="3"/>
  <c r="G16" i="3"/>
  <c r="G12" i="3" s="1"/>
  <c r="N20" i="1"/>
  <c r="O203" i="1"/>
  <c r="F383" i="3"/>
  <c r="F382" i="3" s="1"/>
  <c r="I382" i="3" s="1"/>
  <c r="E360" i="3"/>
  <c r="E359" i="3" s="1"/>
  <c r="G438" i="3"/>
  <c r="G31" i="3"/>
  <c r="G27" i="3" s="1"/>
  <c r="H448" i="3"/>
  <c r="H66" i="3"/>
  <c r="E129" i="3"/>
  <c r="E466" i="3"/>
  <c r="E465" i="3" s="1"/>
  <c r="T151" i="1"/>
  <c r="O20" i="1"/>
  <c r="T170" i="1"/>
  <c r="G317" i="3"/>
  <c r="G306" i="3"/>
  <c r="G302" i="3" s="1"/>
  <c r="F162" i="3"/>
  <c r="I162" i="3" s="1"/>
  <c r="I496" i="3"/>
  <c r="I473" i="3"/>
  <c r="I474" i="3"/>
  <c r="I467" i="3"/>
  <c r="I420" i="3"/>
  <c r="F410" i="3"/>
  <c r="I410" i="3" s="1"/>
  <c r="I332" i="3"/>
  <c r="I322" i="3"/>
  <c r="F232" i="3"/>
  <c r="I230" i="3"/>
  <c r="F215" i="3"/>
  <c r="I150" i="3"/>
  <c r="I141" i="3"/>
  <c r="F67" i="3"/>
  <c r="I58" i="3"/>
  <c r="F49" i="3"/>
  <c r="F48" i="3" s="1"/>
  <c r="E17" i="3"/>
  <c r="F327" i="3"/>
  <c r="F325" i="3" s="1"/>
  <c r="I432" i="3" l="1"/>
  <c r="F431" i="3"/>
  <c r="Q54" i="1"/>
  <c r="H399" i="3"/>
  <c r="J399" i="3" s="1"/>
  <c r="E32" i="3"/>
  <c r="E31" i="3" s="1"/>
  <c r="E27" i="3" s="1"/>
  <c r="G267" i="3"/>
  <c r="E307" i="3"/>
  <c r="E306" i="3" s="1"/>
  <c r="E302" i="3" s="1"/>
  <c r="E260" i="3"/>
  <c r="E259" i="3" s="1"/>
  <c r="E255" i="3" s="1"/>
  <c r="J351" i="3"/>
  <c r="J359" i="3"/>
  <c r="J366" i="3"/>
  <c r="J375" i="3"/>
  <c r="E448" i="3"/>
  <c r="I449" i="3"/>
  <c r="F283" i="3"/>
  <c r="I284" i="3"/>
  <c r="E16" i="3"/>
  <c r="E12" i="3" s="1"/>
  <c r="E10" i="3" s="1"/>
  <c r="F172" i="3"/>
  <c r="F307" i="3"/>
  <c r="F306" i="3" s="1"/>
  <c r="F367" i="3"/>
  <c r="F17" i="3"/>
  <c r="I17" i="3" s="1"/>
  <c r="M170" i="1"/>
  <c r="E67" i="3"/>
  <c r="J382" i="3"/>
  <c r="J458" i="3"/>
  <c r="J465" i="3"/>
  <c r="F32" i="3"/>
  <c r="I32" i="3" s="1"/>
  <c r="I285" i="3"/>
  <c r="I450" i="3"/>
  <c r="E275" i="3"/>
  <c r="E271" i="3" s="1"/>
  <c r="I292" i="3"/>
  <c r="I466" i="3"/>
  <c r="G178" i="3"/>
  <c r="G176" i="3" s="1"/>
  <c r="J101" i="3"/>
  <c r="J111" i="3"/>
  <c r="J118" i="3"/>
  <c r="J125" i="3"/>
  <c r="F272" i="3"/>
  <c r="E291" i="3"/>
  <c r="E290" i="3" s="1"/>
  <c r="J448" i="3"/>
  <c r="S83" i="1"/>
  <c r="S39" i="1"/>
  <c r="F155" i="3"/>
  <c r="I155" i="3" s="1"/>
  <c r="S148" i="1"/>
  <c r="I383" i="3"/>
  <c r="H302" i="3"/>
  <c r="J306" i="3"/>
  <c r="I94" i="3"/>
  <c r="F91" i="3"/>
  <c r="I91" i="3" s="1"/>
  <c r="F102" i="3"/>
  <c r="I103" i="3"/>
  <c r="I113" i="3"/>
  <c r="F112" i="3"/>
  <c r="J148" i="3"/>
  <c r="H144" i="3"/>
  <c r="I185" i="3"/>
  <c r="F184" i="3"/>
  <c r="I189" i="3"/>
  <c r="F188" i="3"/>
  <c r="I188" i="3" s="1"/>
  <c r="H255" i="3"/>
  <c r="J255" i="3" s="1"/>
  <c r="J259" i="3"/>
  <c r="I278" i="3"/>
  <c r="F275" i="3"/>
  <c r="I275" i="3" s="1"/>
  <c r="F317" i="3"/>
  <c r="F313" i="3" s="1"/>
  <c r="I318" i="3"/>
  <c r="G327" i="3"/>
  <c r="J331" i="3"/>
  <c r="I353" i="3"/>
  <c r="F352" i="3"/>
  <c r="I361" i="3"/>
  <c r="F360" i="3"/>
  <c r="I391" i="3"/>
  <c r="F390" i="3"/>
  <c r="F389" i="3" s="1"/>
  <c r="I431" i="3"/>
  <c r="F484" i="3"/>
  <c r="I485" i="3"/>
  <c r="I39" i="3"/>
  <c r="F38" i="3"/>
  <c r="I408" i="3"/>
  <c r="F407" i="3"/>
  <c r="F439" i="3"/>
  <c r="I439" i="3" s="1"/>
  <c r="I440" i="3"/>
  <c r="F442" i="3"/>
  <c r="I442" i="3" s="1"/>
  <c r="I443" i="3"/>
  <c r="H44" i="3"/>
  <c r="H42" i="3" s="1"/>
  <c r="E389" i="3"/>
  <c r="E91" i="3"/>
  <c r="E66" i="3" s="1"/>
  <c r="E438" i="3"/>
  <c r="E414" i="3" s="1"/>
  <c r="H438" i="3"/>
  <c r="J438" i="3" s="1"/>
  <c r="J442" i="3"/>
  <c r="G144" i="3"/>
  <c r="J31" i="3"/>
  <c r="J183" i="3"/>
  <c r="M203" i="1"/>
  <c r="M199" i="1" s="1"/>
  <c r="M25" i="1" s="1"/>
  <c r="P72" i="1"/>
  <c r="P81" i="1"/>
  <c r="P99" i="1"/>
  <c r="R83" i="1"/>
  <c r="E125" i="3"/>
  <c r="E183" i="3"/>
  <c r="E178" i="3" s="1"/>
  <c r="E176" i="3" s="1"/>
  <c r="J194" i="3"/>
  <c r="J214" i="3"/>
  <c r="J239" i="3"/>
  <c r="F260" i="3"/>
  <c r="I331" i="3"/>
  <c r="I472" i="3"/>
  <c r="J472" i="3"/>
  <c r="J389" i="3"/>
  <c r="J162" i="3"/>
  <c r="F424" i="3"/>
  <c r="J155" i="3"/>
  <c r="J406" i="3"/>
  <c r="P125" i="1"/>
  <c r="Q148" i="1"/>
  <c r="N16" i="1"/>
  <c r="Q143" i="1"/>
  <c r="L132" i="1"/>
  <c r="K50" i="1"/>
  <c r="P152" i="1"/>
  <c r="Q108" i="1"/>
  <c r="Q51" i="1"/>
  <c r="P114" i="1"/>
  <c r="Q99" i="1"/>
  <c r="R72" i="1"/>
  <c r="N19" i="1"/>
  <c r="N18" i="1" s="1"/>
  <c r="O93" i="1"/>
  <c r="O19" i="1" s="1"/>
  <c r="L91" i="1"/>
  <c r="L90" i="1" s="1"/>
  <c r="L17" i="1" s="1"/>
  <c r="J94" i="1"/>
  <c r="Q135" i="1"/>
  <c r="P155" i="1"/>
  <c r="R76" i="1"/>
  <c r="R82" i="1"/>
  <c r="R157" i="1"/>
  <c r="P213" i="1"/>
  <c r="K192" i="1"/>
  <c r="K24" i="1" s="1"/>
  <c r="R95" i="1"/>
  <c r="S72" i="1"/>
  <c r="J203" i="1"/>
  <c r="J199" i="1" s="1"/>
  <c r="J25" i="1" s="1"/>
  <c r="P52" i="1"/>
  <c r="Q123" i="1"/>
  <c r="R155" i="1"/>
  <c r="P148" i="1"/>
  <c r="N192" i="1"/>
  <c r="N24" i="1" s="1"/>
  <c r="J91" i="1"/>
  <c r="J90" i="1" s="1"/>
  <c r="J17" i="1" s="1"/>
  <c r="P83" i="1"/>
  <c r="J132" i="1"/>
  <c r="Q157" i="1"/>
  <c r="Q52" i="1"/>
  <c r="J185" i="1"/>
  <c r="P185" i="1" s="1"/>
  <c r="P95" i="1"/>
  <c r="Q144" i="1"/>
  <c r="K91" i="1"/>
  <c r="K90" i="1" s="1"/>
  <c r="K17" i="1" s="1"/>
  <c r="Q17" i="1" s="1"/>
  <c r="P108" i="1"/>
  <c r="L102" i="1"/>
  <c r="Q125" i="1"/>
  <c r="J75" i="1"/>
  <c r="J102" i="1"/>
  <c r="R144" i="1"/>
  <c r="R81" i="1"/>
  <c r="Q82" i="1"/>
  <c r="R51" i="1"/>
  <c r="O192" i="1"/>
  <c r="O24" i="1" s="1"/>
  <c r="J192" i="1"/>
  <c r="J24" i="1" s="1"/>
  <c r="J151" i="1"/>
  <c r="P171" i="1"/>
  <c r="Q164" i="1"/>
  <c r="Q72" i="1"/>
  <c r="Q114" i="1"/>
  <c r="Q171" i="1"/>
  <c r="R164" i="1"/>
  <c r="T63" i="1"/>
  <c r="P64" i="1"/>
  <c r="R123" i="1"/>
  <c r="R103" i="1"/>
  <c r="L203" i="1"/>
  <c r="L199" i="1" s="1"/>
  <c r="L25" i="1" s="1"/>
  <c r="K79" i="1"/>
  <c r="L67" i="1"/>
  <c r="L63" i="1" s="1"/>
  <c r="L60" i="1" s="1"/>
  <c r="Q80" i="1"/>
  <c r="R162" i="1"/>
  <c r="P73" i="1"/>
  <c r="T74" i="1"/>
  <c r="K211" i="1"/>
  <c r="P212" i="1"/>
  <c r="R143" i="1"/>
  <c r="Q147" i="1"/>
  <c r="J170" i="1"/>
  <c r="R147" i="1"/>
  <c r="R171" i="1"/>
  <c r="L170" i="1"/>
  <c r="R73" i="1"/>
  <c r="N199" i="1"/>
  <c r="N25" i="1" s="1"/>
  <c r="L192" i="1"/>
  <c r="L24" i="1" s="1"/>
  <c r="Q162" i="1"/>
  <c r="K75" i="1"/>
  <c r="L79" i="1"/>
  <c r="M63" i="1"/>
  <c r="M185" i="1"/>
  <c r="R39" i="1"/>
  <c r="S64" i="1"/>
  <c r="J67" i="1"/>
  <c r="J63" i="1" s="1"/>
  <c r="J60" i="1" s="1"/>
  <c r="J57" i="1" s="1"/>
  <c r="J53" i="1" s="1"/>
  <c r="Q92" i="1"/>
  <c r="L185" i="1"/>
  <c r="S144" i="1"/>
  <c r="S168" i="1"/>
  <c r="T53" i="1"/>
  <c r="S171" i="1"/>
  <c r="L50" i="1"/>
  <c r="Q81" i="1"/>
  <c r="K203" i="1"/>
  <c r="K199" i="1" s="1"/>
  <c r="K25" i="1" s="1"/>
  <c r="K94" i="1"/>
  <c r="Q181" i="1"/>
  <c r="J47" i="1"/>
  <c r="P92" i="1"/>
  <c r="Q77" i="1"/>
  <c r="Q83" i="1"/>
  <c r="R114" i="1"/>
  <c r="Q153" i="1"/>
  <c r="M102" i="1"/>
  <c r="S114" i="1"/>
  <c r="R133" i="1"/>
  <c r="R52" i="1"/>
  <c r="M192" i="1"/>
  <c r="M24" i="1" s="1"/>
  <c r="Q186" i="1"/>
  <c r="P186" i="1"/>
  <c r="R186" i="1"/>
  <c r="L152" i="1"/>
  <c r="R152" i="1" s="1"/>
  <c r="R153" i="1"/>
  <c r="S153" i="1"/>
  <c r="S152" i="1"/>
  <c r="M151" i="1"/>
  <c r="S151" i="1" s="1"/>
  <c r="K151" i="1"/>
  <c r="R148" i="1"/>
  <c r="R135" i="1"/>
  <c r="M132" i="1"/>
  <c r="S132" i="1" s="1"/>
  <c r="R125" i="1"/>
  <c r="R99" i="1"/>
  <c r="M94" i="1"/>
  <c r="S94" i="1" s="1"/>
  <c r="R97" i="1"/>
  <c r="E371" i="3"/>
  <c r="F483" i="3"/>
  <c r="I484" i="3"/>
  <c r="J79" i="1"/>
  <c r="P80" i="1"/>
  <c r="K132" i="1"/>
  <c r="Q133" i="1"/>
  <c r="Q48" i="1"/>
  <c r="L47" i="1"/>
  <c r="Q64" i="1"/>
  <c r="R64" i="1"/>
  <c r="S92" i="1"/>
  <c r="R92" i="1"/>
  <c r="M90" i="1"/>
  <c r="S90" i="1" s="1"/>
  <c r="R108" i="1"/>
  <c r="S108" i="1"/>
  <c r="I377" i="3"/>
  <c r="F376" i="3"/>
  <c r="J16" i="3"/>
  <c r="H12" i="3"/>
  <c r="G488" i="3"/>
  <c r="J327" i="3"/>
  <c r="H325" i="3"/>
  <c r="R48" i="1"/>
  <c r="S143" i="1"/>
  <c r="E144" i="3"/>
  <c r="E133" i="3" s="1"/>
  <c r="I283" i="3"/>
  <c r="I299" i="3"/>
  <c r="J144" i="3"/>
  <c r="I306" i="3"/>
  <c r="F302" i="3"/>
  <c r="I302" i="3" s="1"/>
  <c r="G10" i="3"/>
  <c r="Q167" i="1"/>
  <c r="P39" i="1"/>
  <c r="Q39" i="1"/>
  <c r="P103" i="1"/>
  <c r="Q103" i="1"/>
  <c r="K102" i="1"/>
  <c r="Q155" i="1"/>
  <c r="I120" i="3"/>
  <c r="F119" i="3"/>
  <c r="I130" i="3"/>
  <c r="F129" i="3"/>
  <c r="I129" i="3" s="1"/>
  <c r="H135" i="3"/>
  <c r="J139" i="3"/>
  <c r="F204" i="3"/>
  <c r="I205" i="3"/>
  <c r="J338" i="3"/>
  <c r="I401" i="3"/>
  <c r="F400" i="3"/>
  <c r="H167" i="3"/>
  <c r="J167" i="3" s="1"/>
  <c r="J171" i="3"/>
  <c r="H244" i="3"/>
  <c r="J244" i="3" s="1"/>
  <c r="J248" i="3"/>
  <c r="I495" i="3"/>
  <c r="F494" i="3"/>
  <c r="F148" i="3"/>
  <c r="I149" i="3"/>
  <c r="T166" i="1"/>
  <c r="S147" i="1"/>
  <c r="P147" i="1"/>
  <c r="L75" i="1"/>
  <c r="M79" i="1"/>
  <c r="S79" i="1" s="1"/>
  <c r="G44" i="3"/>
  <c r="J44" i="3" s="1"/>
  <c r="E338" i="3"/>
  <c r="I333" i="3"/>
  <c r="J27" i="3"/>
  <c r="I232" i="3"/>
  <c r="F228" i="3"/>
  <c r="I228" i="3" s="1"/>
  <c r="F66" i="3"/>
  <c r="I66" i="3" s="1"/>
  <c r="I67" i="3"/>
  <c r="P97" i="1"/>
  <c r="Q97" i="1"/>
  <c r="J50" i="1"/>
  <c r="P51" i="1"/>
  <c r="Q95" i="1"/>
  <c r="L94" i="1"/>
  <c r="R77" i="1"/>
  <c r="S77" i="1"/>
  <c r="S175" i="1"/>
  <c r="R175" i="1"/>
  <c r="I196" i="3"/>
  <c r="F195" i="3"/>
  <c r="G210" i="3"/>
  <c r="I272" i="3"/>
  <c r="F271" i="3"/>
  <c r="I271" i="3" s="1"/>
  <c r="I298" i="3"/>
  <c r="F290" i="3"/>
  <c r="I290" i="3" s="1"/>
  <c r="H414" i="3"/>
  <c r="J418" i="3"/>
  <c r="I453" i="3"/>
  <c r="F452" i="3"/>
  <c r="I241" i="3"/>
  <c r="F240" i="3"/>
  <c r="I48" i="3"/>
  <c r="T20" i="1"/>
  <c r="O199" i="1"/>
  <c r="O25" i="1" s="1"/>
  <c r="E210" i="3"/>
  <c r="E208" i="3" s="1"/>
  <c r="I261" i="3"/>
  <c r="G414" i="3"/>
  <c r="J302" i="3"/>
  <c r="H178" i="3"/>
  <c r="F214" i="3"/>
  <c r="I215" i="3"/>
  <c r="H267" i="3"/>
  <c r="J267" i="3" s="1"/>
  <c r="J271" i="3"/>
  <c r="T92" i="1"/>
  <c r="P49" i="1"/>
  <c r="K47" i="1"/>
  <c r="K67" i="1"/>
  <c r="P175" i="1"/>
  <c r="K170" i="1"/>
  <c r="Q175" i="1"/>
  <c r="F139" i="3"/>
  <c r="I140" i="3"/>
  <c r="I346" i="3"/>
  <c r="F343" i="3"/>
  <c r="I460" i="3"/>
  <c r="F459" i="3"/>
  <c r="I250" i="3"/>
  <c r="F249" i="3"/>
  <c r="H490" i="3"/>
  <c r="J494" i="3"/>
  <c r="J66" i="3"/>
  <c r="I389" i="3"/>
  <c r="P135" i="1"/>
  <c r="Q49" i="1"/>
  <c r="J199" i="3"/>
  <c r="G371" i="3"/>
  <c r="F438" i="3"/>
  <c r="I24" i="3"/>
  <c r="J431" i="3"/>
  <c r="G133" i="3"/>
  <c r="P153" i="1"/>
  <c r="Q168" i="1"/>
  <c r="I390" i="3"/>
  <c r="J203" i="3"/>
  <c r="J317" i="3"/>
  <c r="G313" i="3"/>
  <c r="I313" i="3" s="1"/>
  <c r="H210" i="3"/>
  <c r="I49" i="3"/>
  <c r="I307" i="3"/>
  <c r="R49" i="1"/>
  <c r="R80" i="1"/>
  <c r="R181" i="1"/>
  <c r="F222" i="3"/>
  <c r="H371" i="3"/>
  <c r="H336" i="3" s="1"/>
  <c r="J48" i="3"/>
  <c r="J342" i="3"/>
  <c r="S54" i="1"/>
  <c r="M50" i="1"/>
  <c r="M38" i="1" s="1"/>
  <c r="S48" i="1"/>
  <c r="E267" i="3" l="1"/>
  <c r="E253" i="3" s="1"/>
  <c r="F16" i="3"/>
  <c r="F366" i="3"/>
  <c r="I366" i="3" s="1"/>
  <c r="I367" i="3"/>
  <c r="F125" i="3"/>
  <c r="I125" i="3" s="1"/>
  <c r="I172" i="3"/>
  <c r="F171" i="3"/>
  <c r="M74" i="1"/>
  <c r="S74" i="1" s="1"/>
  <c r="T93" i="1"/>
  <c r="K26" i="1"/>
  <c r="Q50" i="1"/>
  <c r="P50" i="1"/>
  <c r="P94" i="1"/>
  <c r="O26" i="1"/>
  <c r="G336" i="3"/>
  <c r="F267" i="3"/>
  <c r="I267" i="3" s="1"/>
  <c r="E336" i="3"/>
  <c r="I424" i="3"/>
  <c r="F418" i="3"/>
  <c r="I418" i="3" s="1"/>
  <c r="I260" i="3"/>
  <c r="F259" i="3"/>
  <c r="F406" i="3"/>
  <c r="I406" i="3" s="1"/>
  <c r="I407" i="3"/>
  <c r="I38" i="3"/>
  <c r="F31" i="3"/>
  <c r="G325" i="3"/>
  <c r="I325" i="3" s="1"/>
  <c r="I327" i="3"/>
  <c r="I102" i="3"/>
  <c r="F101" i="3"/>
  <c r="I101" i="3" s="1"/>
  <c r="J325" i="3"/>
  <c r="E44" i="3"/>
  <c r="E42" i="3" s="1"/>
  <c r="E499" i="3" s="1"/>
  <c r="E8" i="3" s="1"/>
  <c r="F359" i="3"/>
  <c r="I359" i="3" s="1"/>
  <c r="I360" i="3"/>
  <c r="F351" i="3"/>
  <c r="I351" i="3" s="1"/>
  <c r="I352" i="3"/>
  <c r="I184" i="3"/>
  <c r="F183" i="3"/>
  <c r="I183" i="3" s="1"/>
  <c r="F111" i="3"/>
  <c r="I111" i="3" s="1"/>
  <c r="I112" i="3"/>
  <c r="I317" i="3"/>
  <c r="N26" i="1"/>
  <c r="T38" i="1"/>
  <c r="O16" i="1"/>
  <c r="T16" i="1" s="1"/>
  <c r="L166" i="1"/>
  <c r="L20" i="1" s="1"/>
  <c r="J166" i="1"/>
  <c r="J20" i="1" s="1"/>
  <c r="M166" i="1"/>
  <c r="O18" i="1"/>
  <c r="T18" i="1" s="1"/>
  <c r="T19" i="1"/>
  <c r="L57" i="1"/>
  <c r="S60" i="1"/>
  <c r="R60" i="1"/>
  <c r="N21" i="1"/>
  <c r="N31" i="1" s="1"/>
  <c r="P102" i="1"/>
  <c r="J74" i="1"/>
  <c r="P91" i="1"/>
  <c r="P90" i="1" s="1"/>
  <c r="J26" i="1"/>
  <c r="R75" i="1"/>
  <c r="R185" i="1"/>
  <c r="S75" i="1"/>
  <c r="P151" i="1"/>
  <c r="Q91" i="1"/>
  <c r="Q90" i="1" s="1"/>
  <c r="L26" i="1"/>
  <c r="Q79" i="1"/>
  <c r="J93" i="1"/>
  <c r="J19" i="1" s="1"/>
  <c r="P17" i="1"/>
  <c r="Q185" i="1"/>
  <c r="R47" i="1"/>
  <c r="P79" i="1"/>
  <c r="K74" i="1"/>
  <c r="S91" i="1"/>
  <c r="P75" i="1"/>
  <c r="P47" i="1"/>
  <c r="P38" i="1" s="1"/>
  <c r="P211" i="1"/>
  <c r="K29" i="1"/>
  <c r="P29" i="1" s="1"/>
  <c r="J38" i="1"/>
  <c r="R50" i="1"/>
  <c r="M17" i="1"/>
  <c r="R17" i="1" s="1"/>
  <c r="R91" i="1"/>
  <c r="R90" i="1" s="1"/>
  <c r="N15" i="1"/>
  <c r="R132" i="1"/>
  <c r="M26" i="1"/>
  <c r="L151" i="1"/>
  <c r="Q151" i="1" s="1"/>
  <c r="Q152" i="1"/>
  <c r="H133" i="3"/>
  <c r="J133" i="3" s="1"/>
  <c r="J135" i="3"/>
  <c r="F12" i="3"/>
  <c r="I16" i="3"/>
  <c r="S102" i="1"/>
  <c r="M93" i="1"/>
  <c r="R102" i="1"/>
  <c r="F479" i="3"/>
  <c r="I483" i="3"/>
  <c r="I222" i="3"/>
  <c r="F221" i="3"/>
  <c r="H208" i="3"/>
  <c r="J210" i="3"/>
  <c r="J490" i="3"/>
  <c r="H488" i="3"/>
  <c r="J488" i="3" s="1"/>
  <c r="F135" i="3"/>
  <c r="I139" i="3"/>
  <c r="K63" i="1"/>
  <c r="K60" i="1" s="1"/>
  <c r="K57" i="1" s="1"/>
  <c r="K53" i="1" s="1"/>
  <c r="P53" i="1" s="1"/>
  <c r="P67" i="1"/>
  <c r="F239" i="3"/>
  <c r="I239" i="3" s="1"/>
  <c r="I240" i="3"/>
  <c r="F194" i="3"/>
  <c r="I195" i="3"/>
  <c r="R94" i="1"/>
  <c r="Q94" i="1"/>
  <c r="Q75" i="1"/>
  <c r="L74" i="1"/>
  <c r="F399" i="3"/>
  <c r="I399" i="3" s="1"/>
  <c r="I400" i="3"/>
  <c r="R67" i="1"/>
  <c r="S67" i="1"/>
  <c r="F375" i="3"/>
  <c r="I376" i="3"/>
  <c r="J336" i="3"/>
  <c r="J371" i="3"/>
  <c r="G253" i="3"/>
  <c r="K38" i="1"/>
  <c r="J313" i="3"/>
  <c r="K93" i="1"/>
  <c r="I459" i="3"/>
  <c r="F458" i="3"/>
  <c r="I458" i="3" s="1"/>
  <c r="P170" i="1"/>
  <c r="K166" i="1"/>
  <c r="I452" i="3"/>
  <c r="F448" i="3"/>
  <c r="I448" i="3" s="1"/>
  <c r="G42" i="3"/>
  <c r="I494" i="3"/>
  <c r="F490" i="3"/>
  <c r="I119" i="3"/>
  <c r="F118" i="3"/>
  <c r="I118" i="3" s="1"/>
  <c r="J12" i="3"/>
  <c r="H10" i="3"/>
  <c r="Q47" i="1"/>
  <c r="Q38" i="1" s="1"/>
  <c r="L38" i="1"/>
  <c r="R79" i="1"/>
  <c r="I214" i="3"/>
  <c r="Q67" i="1"/>
  <c r="H253" i="3"/>
  <c r="J253" i="3" s="1"/>
  <c r="Q102" i="1"/>
  <c r="I438" i="3"/>
  <c r="F414" i="3"/>
  <c r="I414" i="3" s="1"/>
  <c r="G208" i="3"/>
  <c r="I249" i="3"/>
  <c r="F248" i="3"/>
  <c r="I343" i="3"/>
  <c r="F342" i="3"/>
  <c r="O90" i="1"/>
  <c r="T91" i="1"/>
  <c r="J178" i="3"/>
  <c r="H176" i="3"/>
  <c r="J176" i="3" s="1"/>
  <c r="I148" i="3"/>
  <c r="F144" i="3"/>
  <c r="I144" i="3" s="1"/>
  <c r="F203" i="3"/>
  <c r="I204" i="3"/>
  <c r="P132" i="1"/>
  <c r="Q132" i="1"/>
  <c r="J414" i="3"/>
  <c r="Q170" i="1"/>
  <c r="R170" i="1"/>
  <c r="S170" i="1"/>
  <c r="S50" i="1"/>
  <c r="S47" i="1"/>
  <c r="R38" i="1" l="1"/>
  <c r="F210" i="3"/>
  <c r="I210" i="3" s="1"/>
  <c r="P74" i="1"/>
  <c r="J37" i="1"/>
  <c r="J16" i="1" s="1"/>
  <c r="F167" i="3"/>
  <c r="I167" i="3" s="1"/>
  <c r="I171" i="3"/>
  <c r="M37" i="1"/>
  <c r="T37" i="1"/>
  <c r="Q166" i="1"/>
  <c r="L93" i="1"/>
  <c r="L19" i="1" s="1"/>
  <c r="P93" i="1"/>
  <c r="J208" i="3"/>
  <c r="F44" i="3"/>
  <c r="F42" i="3" s="1"/>
  <c r="I31" i="3"/>
  <c r="F27" i="3"/>
  <c r="I27" i="3" s="1"/>
  <c r="I259" i="3"/>
  <c r="F255" i="3"/>
  <c r="S17" i="1"/>
  <c r="Q93" i="1"/>
  <c r="Q60" i="1"/>
  <c r="S38" i="1"/>
  <c r="R57" i="1"/>
  <c r="Q57" i="1"/>
  <c r="L53" i="1"/>
  <c r="Q53" i="1" s="1"/>
  <c r="Q74" i="1"/>
  <c r="J21" i="1"/>
  <c r="J31" i="1" s="1"/>
  <c r="R74" i="1"/>
  <c r="R151" i="1"/>
  <c r="R93" i="1" s="1"/>
  <c r="I203" i="3"/>
  <c r="F199" i="3"/>
  <c r="I199" i="3" s="1"/>
  <c r="F133" i="3"/>
  <c r="I133" i="3" s="1"/>
  <c r="I135" i="3"/>
  <c r="F244" i="3"/>
  <c r="I244" i="3" s="1"/>
  <c r="I248" i="3"/>
  <c r="P166" i="1"/>
  <c r="K20" i="1"/>
  <c r="P20" i="1" s="1"/>
  <c r="K37" i="1"/>
  <c r="I12" i="3"/>
  <c r="I44" i="3"/>
  <c r="F338" i="3"/>
  <c r="I342" i="3"/>
  <c r="J10" i="3"/>
  <c r="H499" i="3"/>
  <c r="F488" i="3"/>
  <c r="I488" i="3" s="1"/>
  <c r="I490" i="3"/>
  <c r="K19" i="1"/>
  <c r="P19" i="1" s="1"/>
  <c r="F371" i="3"/>
  <c r="I371" i="3" s="1"/>
  <c r="I375" i="3"/>
  <c r="I194" i="3"/>
  <c r="F178" i="3"/>
  <c r="F477" i="3"/>
  <c r="I477" i="3" s="1"/>
  <c r="I479" i="3"/>
  <c r="O17" i="1"/>
  <c r="T90" i="1"/>
  <c r="I42" i="3"/>
  <c r="G499" i="3"/>
  <c r="J42" i="3"/>
  <c r="S63" i="1"/>
  <c r="R63" i="1"/>
  <c r="P63" i="1"/>
  <c r="Q63" i="1"/>
  <c r="M19" i="1"/>
  <c r="S93" i="1"/>
  <c r="F208" i="3"/>
  <c r="I208" i="3" s="1"/>
  <c r="M20" i="1"/>
  <c r="R166" i="1"/>
  <c r="S166" i="1"/>
  <c r="F10" i="3" l="1"/>
  <c r="I10" i="3" s="1"/>
  <c r="L37" i="1"/>
  <c r="L16" i="1" s="1"/>
  <c r="F253" i="3"/>
  <c r="I253" i="3" s="1"/>
  <c r="I255" i="3"/>
  <c r="S53" i="1"/>
  <c r="R53" i="1"/>
  <c r="S37" i="1"/>
  <c r="Q19" i="1"/>
  <c r="F176" i="3"/>
  <c r="I176" i="3" s="1"/>
  <c r="I178" i="3"/>
  <c r="Q20" i="1"/>
  <c r="G8" i="3"/>
  <c r="H8" i="3"/>
  <c r="J8" i="3" s="1"/>
  <c r="J499" i="3"/>
  <c r="K16" i="1"/>
  <c r="P37" i="1"/>
  <c r="R19" i="1"/>
  <c r="S19" i="1"/>
  <c r="T17" i="1"/>
  <c r="O15" i="1"/>
  <c r="T15" i="1" s="1"/>
  <c r="O21" i="1"/>
  <c r="O31" i="1" s="1"/>
  <c r="F336" i="3"/>
  <c r="I336" i="3" s="1"/>
  <c r="I338" i="3"/>
  <c r="R20" i="1"/>
  <c r="S20" i="1"/>
  <c r="M18" i="1"/>
  <c r="S18" i="1" s="1"/>
  <c r="M16" i="1" l="1"/>
  <c r="M21" i="1" s="1"/>
  <c r="M31" i="1" s="1"/>
  <c r="Q37" i="1"/>
  <c r="R37" i="1"/>
  <c r="F499" i="3"/>
  <c r="L21" i="1"/>
  <c r="L31" i="1" s="1"/>
  <c r="Q16" i="1"/>
  <c r="P16" i="1"/>
  <c r="K21" i="1"/>
  <c r="R16" i="1" l="1"/>
  <c r="M15" i="1"/>
  <c r="S15" i="1" s="1"/>
  <c r="S16" i="1"/>
  <c r="F8" i="3"/>
  <c r="I8" i="3" s="1"/>
  <c r="I499" i="3"/>
  <c r="K31" i="1"/>
  <c r="P21" i="1"/>
  <c r="R21" i="1"/>
  <c r="I8" i="4"/>
  <c r="I7" i="4"/>
  <c r="F484" i="4"/>
  <c r="I484" i="4" s="1"/>
</calcChain>
</file>

<file path=xl/sharedStrings.xml><?xml version="1.0" encoding="utf-8"?>
<sst xmlns="http://schemas.openxmlformats.org/spreadsheetml/2006/main" count="1833" uniqueCount="712">
  <si>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</si>
  <si>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</si>
  <si>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</si>
  <si>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</si>
  <si>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</si>
  <si>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</si>
  <si>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</si>
  <si>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</si>
  <si>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C. RASPOLOŽIVA SREDSTVA IZ PRETHODNIH GODINA (VIŠAK PRIHODA I REZERVIRANJA)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</si>
  <si>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</si>
  <si>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</si>
  <si>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</si>
  <si>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</si>
  <si>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</si>
  <si>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</si>
  <si>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</si>
  <si>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</si>
  <si>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</si>
  <si>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</si>
  <si>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</si>
  <si>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</si>
  <si>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</si>
  <si>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</si>
  <si>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</si>
  <si>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</si>
  <si>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</si>
  <si>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</si>
  <si>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</si>
  <si>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</si>
  <si>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</si>
  <si>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</si>
  <si>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</si>
  <si>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</si>
  <si>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</si>
  <si>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</si>
  <si>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</si>
  <si>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</si>
  <si>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</si>
  <si>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</si>
  <si>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</si>
  <si>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</si>
  <si>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</si>
  <si>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</si>
  <si>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</si>
  <si>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</si>
  <si>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</si>
  <si>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</si>
  <si>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</si>
  <si>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</si>
  <si>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</si>
  <si>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</si>
  <si>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</si>
  <si>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</si>
  <si>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</si>
  <si>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</si>
  <si>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</si>
  <si>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</si>
  <si>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</si>
  <si>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</si>
  <si>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</si>
  <si>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</si>
  <si>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</si>
  <si>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</si>
  <si>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</si>
  <si>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</si>
  <si>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</si>
  <si>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</si>
  <si>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</si>
  <si>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</si>
  <si>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</si>
  <si>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</si>
  <si>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</si>
  <si>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</si>
  <si>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</si>
  <si>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</si>
  <si>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</si>
  <si>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</si>
  <si>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</si>
  <si>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</si>
  <si>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</si>
  <si>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</si>
  <si>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</si>
  <si>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</si>
  <si>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</si>
  <si>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</si>
  <si>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</si>
  <si>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</si>
  <si>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</si>
  <si>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</si>
  <si>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</si>
  <si>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</si>
  <si>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</si>
  <si>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</si>
  <si>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</si>
  <si>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</si>
  <si>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</si>
  <si>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</si>
  <si>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</si>
  <si>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</si>
  <si>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</si>
  <si>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</si>
  <si>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</si>
  <si>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</si>
  <si>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</si>
  <si>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</si>
  <si>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</si>
  <si>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</si>
  <si>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</si>
  <si>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Otplate glavnica primljenih od tuzemnih banaka i ostalih fin.institucija izvan javnog sektora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</si>
  <si>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</si>
  <si>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</si>
  <si>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</si>
  <si>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</si>
  <si>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</si>
  <si>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</si>
  <si>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</si>
  <si>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</si>
  <si>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</si>
  <si>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</si>
  <si>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</si>
  <si>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</si>
  <si>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</si>
  <si>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</si>
  <si>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</si>
  <si>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</si>
  <si>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</si>
  <si>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</si>
  <si>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</si>
  <si>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</si>
  <si>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</si>
  <si>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</si>
  <si>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</si>
  <si>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</si>
  <si>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</si>
  <si>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</si>
  <si>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</si>
  <si>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</si>
  <si>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</si>
  <si>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</si>
  <si>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</si>
  <si>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</si>
  <si>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</si>
  <si>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</si>
  <si>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</si>
  <si>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</si>
  <si>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</si>
  <si>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</si>
  <si>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</si>
  <si>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</si>
  <si>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</si>
  <si>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</si>
  <si>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</si>
  <si>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</si>
  <si>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Umjetnička ,literarna i znanstvena djela</t>
  </si>
  <si>
    <t>Izdaci za fin. imovinu i otplate zajmova</t>
  </si>
  <si>
    <t>Kamate na oroč. sredstva i dopunska po viđenju</t>
  </si>
  <si>
    <t>Prihodi od zakupa polj. zemljišta u vlasništvu RH</t>
  </si>
  <si>
    <t>Prihodi od zakupa polj. zemljišta u vl. općine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</si>
  <si>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</si>
  <si>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</si>
  <si>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</si>
  <si>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</si>
  <si>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</si>
  <si>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</si>
  <si>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</si>
  <si>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</si>
  <si>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</si>
  <si>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</si>
  <si>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</si>
  <si>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</si>
  <si>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Otplata glavnice primljenih zajmova od banaka i ostalih fin. Institucija izvan jav. sek.</t>
  </si>
  <si>
    <t>Uredska oprema i namještaj, računala</t>
  </si>
  <si>
    <t>RAZLIKA (VIŠAK/MANJAK)</t>
  </si>
  <si>
    <t>INDEKS 2/1*100</t>
  </si>
  <si>
    <t>INDEKS 3/2*100</t>
  </si>
  <si>
    <t>INDEKS 4/3*100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</si>
  <si>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</si>
  <si>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</si>
  <si>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</si>
  <si>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</si>
  <si>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</si>
  <si>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</si>
  <si>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</si>
  <si>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</si>
  <si>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</si>
  <si>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</si>
  <si>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</si>
  <si>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</si>
  <si>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</si>
  <si>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</si>
  <si>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</si>
  <si>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</si>
  <si>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</si>
  <si>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</si>
  <si>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</si>
  <si>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</si>
  <si>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</si>
  <si>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</si>
  <si>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</si>
  <si>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</si>
  <si>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</si>
  <si>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</si>
  <si>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</si>
  <si>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</si>
  <si>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</si>
  <si>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</si>
  <si>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</si>
  <si>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</si>
  <si>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</si>
  <si>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</si>
  <si>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</si>
  <si>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</si>
  <si>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</si>
  <si>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</si>
  <si>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</si>
  <si>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</si>
  <si>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</si>
  <si>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</si>
  <si>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</si>
  <si>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</si>
  <si>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</si>
  <si>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</si>
  <si>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</si>
  <si>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</si>
  <si>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</si>
  <si>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</si>
  <si>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</si>
  <si>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</si>
  <si>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</si>
  <si>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</si>
  <si>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</si>
  <si>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</si>
  <si>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</si>
  <si>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</si>
  <si>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</si>
  <si>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</si>
  <si>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</si>
  <si>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</si>
  <si>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</si>
  <si>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</si>
  <si>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</si>
  <si>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</si>
  <si>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</si>
  <si>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</si>
  <si>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</si>
  <si>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</si>
  <si>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</si>
  <si>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</si>
  <si>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</si>
  <si>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</si>
  <si>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</si>
  <si>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</si>
  <si>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</si>
  <si>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</si>
  <si>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</si>
  <si>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</si>
  <si>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</si>
  <si>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</si>
  <si>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</si>
  <si>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</si>
  <si>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</si>
  <si>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</si>
  <si>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</si>
  <si>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</si>
  <si>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</si>
  <si>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</si>
  <si>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</si>
  <si>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</si>
  <si>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</si>
  <si>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</si>
  <si>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</si>
  <si>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</si>
  <si>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</si>
  <si>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</si>
  <si>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</si>
  <si>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</si>
  <si>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</si>
  <si>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</si>
  <si>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</si>
  <si>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</si>
  <si>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</si>
  <si>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</si>
  <si>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</si>
  <si>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</si>
  <si>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</si>
  <si>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</si>
  <si>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</si>
  <si>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</si>
  <si>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</si>
  <si>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</si>
  <si>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</si>
  <si>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</si>
  <si>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</si>
  <si>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</si>
  <si>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</si>
  <si>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</si>
  <si>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</si>
  <si>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</si>
  <si>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</si>
  <si>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</si>
  <si>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</si>
  <si>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</si>
  <si>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</si>
  <si>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</si>
  <si>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</si>
  <si>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</si>
  <si>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</si>
  <si>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</si>
  <si>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</si>
  <si>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</si>
  <si>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</si>
  <si>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</si>
  <si>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</si>
  <si>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</si>
  <si>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</si>
  <si>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</si>
  <si>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</si>
  <si>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</si>
  <si>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</si>
  <si>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</si>
  <si>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</si>
  <si>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</si>
  <si>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</si>
  <si>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</si>
  <si>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</si>
  <si>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</si>
  <si>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</si>
  <si>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</si>
  <si>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</si>
  <si>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</si>
  <si>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</si>
  <si>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</si>
  <si>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</si>
  <si>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</si>
  <si>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</si>
  <si>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</si>
  <si>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</si>
  <si>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</si>
  <si>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</si>
  <si>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</si>
  <si>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</si>
  <si>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</si>
  <si>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</si>
  <si>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</si>
  <si>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</si>
  <si>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</si>
  <si>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</si>
  <si>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</si>
  <si>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</si>
  <si>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</si>
  <si>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</si>
  <si>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</si>
  <si>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</si>
  <si>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</si>
  <si>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</si>
  <si>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</si>
  <si>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</si>
  <si>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</si>
  <si>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</si>
  <si>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</si>
  <si>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</si>
  <si>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</si>
  <si>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</si>
  <si>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</si>
  <si>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</si>
  <si>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</si>
  <si>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</si>
  <si>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</si>
  <si>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</si>
  <si>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ŠIFRARNIK IZVORA:</t>
  </si>
  <si>
    <t>ŠIFRA IZVORA</t>
  </si>
  <si>
    <t>PRIHODI UKUPNO</t>
  </si>
  <si>
    <t>RASHODI UKUPNO</t>
  </si>
  <si>
    <t>Naknade troš. osobama izvan radnog odnosa</t>
  </si>
  <si>
    <t>Rashodi za dodatna ulaganja na nefin. imovini</t>
  </si>
  <si>
    <t>01 - Opći prihodi i primici</t>
  </si>
  <si>
    <t>02 - Vlastiti prihodi</t>
  </si>
  <si>
    <t>03 - Prihodi za posebne namjene</t>
  </si>
  <si>
    <t>04 - Pomoći</t>
  </si>
  <si>
    <t>05 - Donacije</t>
  </si>
  <si>
    <t>06 - Prihodi od nefinancijske imovine i naknade štete s osnova osiguranja</t>
  </si>
  <si>
    <t>07 - Namjenski prihodi od zaduživanja</t>
  </si>
  <si>
    <t>01</t>
  </si>
  <si>
    <t>02</t>
  </si>
  <si>
    <t>03</t>
  </si>
  <si>
    <t>04</t>
  </si>
  <si>
    <t>05</t>
  </si>
  <si>
    <t>06</t>
  </si>
  <si>
    <t>07</t>
  </si>
  <si>
    <t>2019.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</si>
  <si>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</si>
  <si>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</si>
  <si>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</si>
  <si>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</si>
  <si>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</si>
  <si>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</si>
  <si>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</si>
  <si>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</si>
  <si>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 xml:space="preserve">                                        I. OPĆI DIO</t>
  </si>
  <si>
    <t>2020.</t>
  </si>
  <si>
    <t>Tekuće pomoći Proračuna iz drugih proračuna</t>
  </si>
  <si>
    <t>Kapitane pomoći Proračuna iz drugih proračuna</t>
  </si>
  <si>
    <t>Kapitalne pomoći iz državnog proračuna temeljem prijenosa EU sredstava</t>
  </si>
  <si>
    <t>Naknada za korištenje nefinancijske imovine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</si>
  <si>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</si>
  <si>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</si>
  <si>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</si>
  <si>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</si>
  <si>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</si>
  <si>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</si>
  <si>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Kapitalne pom.trg.društvima u javnom sektoru</t>
  </si>
  <si>
    <t>Sportska i glazbena oprema</t>
  </si>
  <si>
    <t>Ostala nematerijalna proizvedena imovina</t>
  </si>
  <si>
    <t>Rashodi poslovanja, rashodi za nabavu nefinancijske imovine i izdaci za financijsku imovinu i otplate zajmova raspoređuju se po nositeljima, korisnicima i  potanjim  namjenama u posebnom dijelu  Proračuna prema programima, aktivnostima i projektima kako slijedi:</t>
  </si>
  <si>
    <t>PROJEKCIJA PLANA ZA 2020.</t>
  </si>
  <si>
    <t>INDEKS 4/3</t>
  </si>
  <si>
    <t>INDEKS 5/4</t>
  </si>
  <si>
    <t>RAZDJEL 001: JEDINSTVENI UPRAVNI ODJEL, OPĆINSKA PREDSTAVNIČKA I IZVRŠNA TIJELA</t>
  </si>
  <si>
    <t>GLAVA 01: TEKUĆI PROGRAMI JEDINSTVENOG UPR.ODJELA I OPĆINSKI NAČELNIK</t>
  </si>
  <si>
    <t>PROGRAM 01: JAVNA UPRAVA I ADMINISTRACIJA, OPĆINSKI NAČELNIK</t>
  </si>
  <si>
    <t>AKTIVNOST 01: JAVNA UPRAVA I ADMINISTRACIJA</t>
  </si>
  <si>
    <t>T001010101</t>
  </si>
  <si>
    <t>1.</t>
  </si>
  <si>
    <t>2.</t>
  </si>
  <si>
    <t>3.</t>
  </si>
  <si>
    <t>4.</t>
  </si>
  <si>
    <t>5.</t>
  </si>
  <si>
    <t>6.</t>
  </si>
  <si>
    <t>7.</t>
  </si>
  <si>
    <t>8.</t>
  </si>
  <si>
    <t>AKTIVNOST: OPĆI POSLOVI OPĆINSKE UPRAVE</t>
  </si>
  <si>
    <t>T001010102</t>
  </si>
  <si>
    <t>9.</t>
  </si>
  <si>
    <t>10.</t>
  </si>
  <si>
    <t>11.</t>
  </si>
  <si>
    <t>12.</t>
  </si>
  <si>
    <t>13.</t>
  </si>
  <si>
    <t>Službena, radna i zaštitna odjeća i obuća</t>
  </si>
  <si>
    <t>14.</t>
  </si>
  <si>
    <t>16.</t>
  </si>
  <si>
    <t>Usluge tekućeg i investicijskog održavanja post.i opreme</t>
  </si>
  <si>
    <t>17.</t>
  </si>
  <si>
    <t>18.</t>
  </si>
  <si>
    <t>19.</t>
  </si>
  <si>
    <t>Obvezni i preventivni pregledi zaposlenika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</si>
  <si>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</si>
  <si>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</si>
  <si>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</si>
  <si>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</si>
  <si>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</si>
  <si>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</si>
  <si>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</si>
  <si>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</si>
  <si>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</si>
  <si>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</si>
  <si>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</si>
  <si>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AKTIVNOST: NABAVKA PROIZVEDENE IMOVINE</t>
  </si>
  <si>
    <t>T001010103</t>
  </si>
  <si>
    <t>31.</t>
  </si>
  <si>
    <t>32.</t>
  </si>
  <si>
    <t>33.</t>
  </si>
  <si>
    <t>34.</t>
  </si>
  <si>
    <t>35.</t>
  </si>
  <si>
    <t>AKTIVNOST: INFORMATIZACIJA POSLOVANJA</t>
  </si>
  <si>
    <t>T001010104</t>
  </si>
  <si>
    <t>36.</t>
  </si>
  <si>
    <t>AKTIVNOST: PROVEDBA ZAKONA O ZAŠTITI NA RADU</t>
  </si>
  <si>
    <t>T001010105</t>
  </si>
  <si>
    <t>37.</t>
  </si>
  <si>
    <t xml:space="preserve">AKTIVNOST: NAKNADA ŠTETE </t>
  </si>
  <si>
    <t>T001010106</t>
  </si>
  <si>
    <t>38.</t>
  </si>
  <si>
    <t xml:space="preserve"> </t>
  </si>
  <si>
    <t>39.</t>
  </si>
  <si>
    <t>GLAVA 02: OPĆINSKO VIJEĆE</t>
  </si>
  <si>
    <t>PROGRAM 01: REDOVNA DJELATNOST TIJELA JLS</t>
  </si>
  <si>
    <t>AKTIVNOST: RAD OPĆINSKOG VIJEČA , OP.NAČELNIKA I ZAM.NAČ.</t>
  </si>
  <si>
    <t>T001020101</t>
  </si>
  <si>
    <t>40.</t>
  </si>
  <si>
    <t>41.</t>
  </si>
  <si>
    <t>42.</t>
  </si>
  <si>
    <t>PROGRAM 02: PROVOĐENJE LOKALNIH IZBORA</t>
  </si>
  <si>
    <t>AKTIVNOST: LOKALNI IZBORI</t>
  </si>
  <si>
    <t>T001020201</t>
  </si>
  <si>
    <t>43.</t>
  </si>
  <si>
    <t>44.</t>
  </si>
  <si>
    <t>45.</t>
  </si>
  <si>
    <t>Tekuće donacije udrugama i političkim strankama</t>
  </si>
  <si>
    <t>T001020301</t>
  </si>
  <si>
    <t>AKTIVNOST: POTICANJE PROIZVODNIH DJELATNOSTI U GOSPODARSKOJ ZONI</t>
  </si>
  <si>
    <t>Subvencije trg.društvima,poljoprivrednicima i obrtnicima</t>
  </si>
  <si>
    <t>47.</t>
  </si>
  <si>
    <t>Subvencije trgovačkim društvima izvan javnog sektora</t>
  </si>
  <si>
    <t>AKTIVNOST: SUBVENCIJE POLJOPRIVREDNICIMA</t>
  </si>
  <si>
    <t>T001020302</t>
  </si>
  <si>
    <t>48.</t>
  </si>
  <si>
    <t>GLAVA 03: ODGOJ I OBRAZOVANJE</t>
  </si>
  <si>
    <t>PROGRAM 01: PREDŠKOLSKI ODGOJ</t>
  </si>
  <si>
    <t>AKTIVNOST: PROVOĐENJE PREDŠKOLSKOG MINIMUMA</t>
  </si>
  <si>
    <t>T001030101</t>
  </si>
  <si>
    <t>49.</t>
  </si>
  <si>
    <t>PROGRAM 02: OSNOVNO ŠKOLSTVO</t>
  </si>
  <si>
    <t>AKTIVNOST: OSNOVNO ŠKOLSTVO</t>
  </si>
  <si>
    <t>T001030201</t>
  </si>
  <si>
    <t>50.</t>
  </si>
  <si>
    <t>Ostale tekuće donacije u novcu</t>
  </si>
  <si>
    <t>51.</t>
  </si>
  <si>
    <t>PROGRAM 03: RAD S DJECOM S POSEBNIM POTREBAMA</t>
  </si>
  <si>
    <t>AKTIVNOST: RAD S DJECOM S POSEBNIM POTREBAMA</t>
  </si>
  <si>
    <t>T001030301</t>
  </si>
  <si>
    <t>52.</t>
  </si>
  <si>
    <t xml:space="preserve">Ostale tekuće donacije u novcu  </t>
  </si>
  <si>
    <t>GLAVA 04: ZDRAVSTVO I SOCIJALNA SKRB</t>
  </si>
  <si>
    <t>PROGRAM 01: TEKUĆI PROGRAMI SOCIJALNE SKRBI</t>
  </si>
  <si>
    <t>AKTIVNOST: POMOĆ SOC.UGROŽENIM OBITELJIMA, STUDENTIMA I NOVOROĐENOJ DJECI</t>
  </si>
  <si>
    <t>T001040101</t>
  </si>
  <si>
    <t>53.</t>
  </si>
  <si>
    <t>54.</t>
  </si>
  <si>
    <t>AKTIVNOST: HUMANITARNA SKRB KROZ UDRUGE GRAĐANA</t>
  </si>
  <si>
    <t>T001040102</t>
  </si>
  <si>
    <t>55.</t>
  </si>
  <si>
    <t xml:space="preserve">Izvor prihoda: 01 Opći prihodi, </t>
  </si>
  <si>
    <t>AKTIVNOST: JEDNOKRATNA PRAVA IZ ZAKONA O PRAVIMA HRVATSKIH BRANITELJA I ČLANOVA NJIHOVIH OBITELJI</t>
  </si>
  <si>
    <t>T001040103</t>
  </si>
  <si>
    <t>56.</t>
  </si>
  <si>
    <t>AKTIVNOST: TEKUĆE POMOĆI ZA POTICANJE ZAPOŠLJAVANJA</t>
  </si>
  <si>
    <t>T001040104</t>
  </si>
  <si>
    <t>57.</t>
  </si>
  <si>
    <t>PROGRAM 02: DODATNE USLUGE U ZDRAVSTVU I PREVENTIVA</t>
  </si>
  <si>
    <t>AKTIVNOST: DERATIZACIJA</t>
  </si>
  <si>
    <t>T001040201</t>
  </si>
  <si>
    <t>58.</t>
  </si>
  <si>
    <t>PROGRAM 03: ZAŠTITA ŽIVOTINJA</t>
  </si>
  <si>
    <t>AKTIVNOST: SUFINANCIRANJE OSNIVANJA I DJELOVANJA PRIHVATILIŠTA ZA PSE</t>
  </si>
  <si>
    <t>T001040301</t>
  </si>
  <si>
    <t>59.</t>
  </si>
  <si>
    <t xml:space="preserve">AKTIVNOST: VETERINARSKE USLUGE </t>
  </si>
  <si>
    <t>T001040302</t>
  </si>
  <si>
    <t>60.</t>
  </si>
  <si>
    <t>GLAVA 05. VATROGASTVO, CIVILNA ZAŠTITA I PROTUGRADNA OBRANA</t>
  </si>
  <si>
    <t>PROGRAM 01: ZAŠTITA OD POŽARA I CIVILNA ZAŠTITA</t>
  </si>
  <si>
    <t>AKTIVNOST: ZAŠTITA OD POŽARA</t>
  </si>
  <si>
    <t>T001050101</t>
  </si>
  <si>
    <t>61.</t>
  </si>
  <si>
    <t>Usluge čuvanja imovine i osoba (JVP)</t>
  </si>
  <si>
    <t>AKTIVNOST: PLAN ZAŠTITE OD POŽARA, Izvor prihoda 06 Prihodi od nefinancijske imovine</t>
  </si>
  <si>
    <t>T001050102</t>
  </si>
  <si>
    <t>62.</t>
  </si>
  <si>
    <t xml:space="preserve">Ostala nematerijalna prizvedena imovina </t>
  </si>
  <si>
    <t>AKTIVNOST: SUSTAV ZAŠTITE I SPAŠAVANJA - HGSS</t>
  </si>
  <si>
    <t>T001050103</t>
  </si>
  <si>
    <t>63.</t>
  </si>
  <si>
    <t>AKTIVNOST: CIVILNA ZAŠTITA - OPREMANJE POSTROJBE</t>
  </si>
  <si>
    <t>T001050104</t>
  </si>
  <si>
    <t>64.</t>
  </si>
  <si>
    <t>Službena , radna i zaštitna odjeća</t>
  </si>
  <si>
    <t>AKTIVNOST: PRIMJENA ZAKONA O ZAŠTITI STANOVNIŠTVA I MATERIJALNIH DOBARA</t>
  </si>
  <si>
    <t>T001050105</t>
  </si>
  <si>
    <t>65.</t>
  </si>
  <si>
    <t>66.</t>
  </si>
  <si>
    <t>PROGRAM 02: OBRANA OD TUČE</t>
  </si>
  <si>
    <t>AKTIVNOST: OBRANA OD TUČE</t>
  </si>
  <si>
    <t>T001050201</t>
  </si>
  <si>
    <t>67.</t>
  </si>
  <si>
    <t>Tekuće pomoći županijskim proračunima</t>
  </si>
  <si>
    <t>GLAVA 06: DRUŠTVENE DJELATNOSTI</t>
  </si>
  <si>
    <t>PROGRAM 01: SPORT</t>
  </si>
  <si>
    <t>AKTIVNOST:REDOVNO DJELOVANJE SPORTSKIH UDRUGA</t>
  </si>
  <si>
    <t>FUNKCIJSKA KLASIFIKACIJA: 08 REKREACIJA, KULTURA I RELIGIJA</t>
  </si>
  <si>
    <t>T001060101</t>
  </si>
  <si>
    <t>68.</t>
  </si>
  <si>
    <t>PROGRAM 02: KULTURA</t>
  </si>
  <si>
    <t>AKTIVNOST: SUF.KUD-a VRBA I DR.UDRUGA U KULTURI</t>
  </si>
  <si>
    <t>T001060201</t>
  </si>
  <si>
    <t>69.</t>
  </si>
  <si>
    <t>AKTIVNOST: OBILJEŽAVANJE DANA OPĆINE</t>
  </si>
  <si>
    <t>T001060202</t>
  </si>
  <si>
    <t>70.</t>
  </si>
  <si>
    <t>71.</t>
  </si>
  <si>
    <t>72.</t>
  </si>
  <si>
    <t>PROGRAM 03: RELIGIJA</t>
  </si>
  <si>
    <t>AKTIVNOST: SURADNJA S VJERSKIM ZAJEDNICAMA</t>
  </si>
  <si>
    <t>T001060301</t>
  </si>
  <si>
    <t>73.</t>
  </si>
  <si>
    <t>74.</t>
  </si>
  <si>
    <t>PROGRAM 04: RAD UDRGA GRAĐANA I POLIT.ORGANIZACIJA</t>
  </si>
  <si>
    <t>AKTIVNOST: SURADNJA S POLITIČKIM ORGANIZACIJAMA</t>
  </si>
  <si>
    <t>T001060401</t>
  </si>
  <si>
    <t>75.</t>
  </si>
  <si>
    <t>AKTIVNOST: POMOĆI UDRUGAMA GRAĐANA</t>
  </si>
  <si>
    <t>T001060402</t>
  </si>
  <si>
    <t>76.</t>
  </si>
  <si>
    <t>GLAVA 07: ZAŠTITA OKOLIŠA</t>
  </si>
  <si>
    <t>PROGRAM 01: ZAŠTITA OKOLIŠA</t>
  </si>
  <si>
    <t>AKTIVNOST: GOSPODARENJE OTPADOM</t>
  </si>
  <si>
    <t>T001070101</t>
  </si>
  <si>
    <t>77.</t>
  </si>
  <si>
    <t>AKTIVNOST: nabavka posuda za odvojeno prikupljanje otpada</t>
  </si>
  <si>
    <t>T001070102</t>
  </si>
  <si>
    <t>Rashodi za materijal i energijuusluge</t>
  </si>
  <si>
    <t>78.</t>
  </si>
  <si>
    <t>GLAVA 08: KOMUN.INFRASTRUKTURA, UPRAVLJANJE IMOVINOM I KAPITALNA ULAGANJA</t>
  </si>
  <si>
    <t>PROGRAM 01: ODRŽAVANJE KOMUNALNE INFRASTRUKTURE</t>
  </si>
  <si>
    <t>AKTIVNOST: RASHODI ZA UREĐAJE I JAVNU RASVJETU</t>
  </si>
  <si>
    <t>T001090101</t>
  </si>
  <si>
    <t>79.</t>
  </si>
  <si>
    <t>80.</t>
  </si>
  <si>
    <t>AKTIVNOST: MJESNO GROBLJE</t>
  </si>
  <si>
    <t>T001090102</t>
  </si>
  <si>
    <t>81.</t>
  </si>
  <si>
    <t xml:space="preserve">AKTIVNOST: NERAZVRSTANE CESTE </t>
  </si>
  <si>
    <t>T001090103</t>
  </si>
  <si>
    <t>82.</t>
  </si>
  <si>
    <t>AKTIVNOST: NOGOSTUPI</t>
  </si>
  <si>
    <t>83.</t>
  </si>
  <si>
    <t xml:space="preserve">AKTIVNOST: JAVNE POVRŠINE </t>
  </si>
  <si>
    <t>84.</t>
  </si>
  <si>
    <t>AKTIVNOST: POLJSKI PUTEVI</t>
  </si>
  <si>
    <t>85.</t>
  </si>
  <si>
    <t xml:space="preserve">AKTIVNOST: NABAVKA I SADNJA STABALA NA JAVNOJ PORŠINI </t>
  </si>
  <si>
    <t>86.</t>
  </si>
  <si>
    <t xml:space="preserve">AKTIVNOST: NABAVKA I POSTAVLJANJE NATPISNIH PLOČA I PLOČA S NAZIVIMA ULICA </t>
  </si>
  <si>
    <t>87.</t>
  </si>
  <si>
    <t xml:space="preserve">AKTIVNOST: URBANI MOBILIJAR I PRIGODNO UKRAŠAVANJE </t>
  </si>
  <si>
    <t>FUNKCIJSKA KLASIFIKACIJA: 06 USLUGE UNAPREĐENJA STANOVANJA I ZAJEDNICE</t>
  </si>
  <si>
    <t>88.</t>
  </si>
  <si>
    <t>89.</t>
  </si>
  <si>
    <t>PROGRAM 02: IZGRADNJA OBJEKATA I UREĐENJE KOMUNALNE INFRASTRUKTURE</t>
  </si>
  <si>
    <t>PROJEKT: OSIGURANJE ZEMLJIŠTA ZA IZGRADNJU OBJEKATA I UREĐENJE KOMUNALNE INFRASTRUKTURE</t>
  </si>
  <si>
    <t>K001090201</t>
  </si>
  <si>
    <t>90.</t>
  </si>
  <si>
    <t>PROJEKT: MODERNIZACIJA JAVNE RASVJETE</t>
  </si>
  <si>
    <t>K001090204</t>
  </si>
  <si>
    <t>93.</t>
  </si>
  <si>
    <t xml:space="preserve">PROJEKT: MODERNIZACIJA KOLNIKA </t>
  </si>
  <si>
    <t>K001090205</t>
  </si>
  <si>
    <t>94.</t>
  </si>
  <si>
    <t>Ceste</t>
  </si>
  <si>
    <t>PROJEKT: POMOĆI TRGOVAČKIM DRUŠTVIMA U JAVNOM SEKTORU ZA IZGRADNJU KOMUNALNO VODNIH GRAĐEVINA</t>
  </si>
  <si>
    <t>95.</t>
  </si>
  <si>
    <t>Kapitalne pomoći kreditnim i ostalim financijskim institucijama te trgovačkim društvima u javnom sektoru</t>
  </si>
  <si>
    <t>PROGRAM 03: GRAĐEVINSKI OBJEKTI I JAVNE POVRŠINE</t>
  </si>
  <si>
    <t>AKTIVNOST: TEKUĆE ODRŽAVANJE GRAĐEVINSKIH OBJEKATA</t>
  </si>
  <si>
    <t>K001090301</t>
  </si>
  <si>
    <t>96.</t>
  </si>
  <si>
    <t>97.</t>
  </si>
  <si>
    <t>PROJEKT: IZGRADNJA OBJEKATA - TRIBINA</t>
  </si>
  <si>
    <t>FUNKCIJSKA KLASIFIKACIJA:</t>
  </si>
  <si>
    <t>K001090303</t>
  </si>
  <si>
    <t>98.</t>
  </si>
  <si>
    <t>PROJEKT: MODERNIZACIJA NOGOSTUPA I UGIBALIŠTA</t>
  </si>
  <si>
    <t>K001090305</t>
  </si>
  <si>
    <t>99.</t>
  </si>
  <si>
    <t>PROJEKT: UREĐENJE JAVNIH POVRŠINA, IGRALIŠTA</t>
  </si>
  <si>
    <t>Izvor prihoda: 03 Prihodi za posebne namjene, 06 Prihodi od nefinancijske imovine</t>
  </si>
  <si>
    <t>FUN.KLASIF. 06 USLUGE UNAPREĐENJA STANOVANJA I ZAJED.</t>
  </si>
  <si>
    <t>K001090307</t>
  </si>
  <si>
    <t>100.</t>
  </si>
  <si>
    <t>K001090304</t>
  </si>
  <si>
    <t>PROJEKT: ADAPTACIJA MJESNOG DOMA U GORNJOJ VRBI</t>
  </si>
  <si>
    <t>PROJEKT: MJESNO GROBLJE GORNJA VRBA DONJA VRBA -  IZGRADNJA MRTVAČNICA</t>
  </si>
  <si>
    <t>K001090306</t>
  </si>
  <si>
    <t>104.</t>
  </si>
  <si>
    <t>UREĐENJE OKOLIŠA MRTVAČNICE U DONJOJ VRBI</t>
  </si>
  <si>
    <t>105.</t>
  </si>
  <si>
    <t>IZGRADNJA BICIKLISTIČKIH STAZA</t>
  </si>
  <si>
    <t>106.</t>
  </si>
  <si>
    <t>GLAVA 09: PROSTORNO PLANIRANJE I UNAPREĐENJE STANOVANJA</t>
  </si>
  <si>
    <t>PROGRAM 01: PROSTORNO PLANIRANJE I STANJE U PROSTORU</t>
  </si>
  <si>
    <t xml:space="preserve">PROJEKT: IZRADA PROSTORNO PLANIRANSKE DOKUMENTACIJE  </t>
  </si>
  <si>
    <t>T001100101</t>
  </si>
  <si>
    <t>107.</t>
  </si>
  <si>
    <t>GLAVA 10: ZADUŽENJE</t>
  </si>
  <si>
    <t>PROGRAM 01: ZADUŽENJE</t>
  </si>
  <si>
    <t>AKTIVNOST : OTPLATA GLAVNICE I OSTALI TROŠKOVI KREDITA</t>
  </si>
  <si>
    <t>T001110101</t>
  </si>
  <si>
    <t xml:space="preserve">Kamate za primljene kredite i zajmove </t>
  </si>
  <si>
    <t>109.</t>
  </si>
  <si>
    <t>Kamate za primljene  kredite i zajmove od kreditnih i ostalih financijskih institucija izvan javnog sektora</t>
  </si>
  <si>
    <t>110.</t>
  </si>
  <si>
    <t xml:space="preserve">Kamate za odobrene a nerealizirane kredite i zajmove </t>
  </si>
  <si>
    <t>111.</t>
  </si>
  <si>
    <t>Izdaci za otplatu glavnice primljenih kredita i zajmova</t>
  </si>
  <si>
    <t>Otplata glavnice primljenih kredita i zajmova od kreditnih i ostalih fin. Institucija izvan javnog sektora</t>
  </si>
  <si>
    <t>112.</t>
  </si>
  <si>
    <t>Otplata glavnice primljenih kredita od tuzemnih kreditnih institucija izvan javnog sektora</t>
  </si>
  <si>
    <t>PRIJEDLOG PLANA ZA 2019.</t>
  </si>
  <si>
    <t>PROJEKCIJA PLANA ZA 2021.</t>
  </si>
  <si>
    <t>2021.</t>
  </si>
  <si>
    <t>Subvencije poljoprivrednicima</t>
  </si>
  <si>
    <t>PROJEKT: ADAPTACIJA MJESNOG DOMA U DONJOJ VRBI</t>
  </si>
  <si>
    <t>AKTIVNOST: SANACIJA KOLNIKA U ULICI ŽELJKA KOŽULJA</t>
  </si>
  <si>
    <r>
      <t xml:space="preserve">Kap. pomoći unutar općeg proračuna </t>
    </r>
    <r>
      <rPr>
        <i/>
        <sz val="12"/>
        <rFont val="Arial"/>
        <family val="2"/>
        <charset val="238"/>
      </rPr>
      <t>15% kante za papir</t>
    </r>
  </si>
  <si>
    <t>PROGRAM 03: SUBVENCIJE PODUZETNIŠTVU</t>
  </si>
  <si>
    <t>Komunalne usluge održavanja groblja</t>
  </si>
  <si>
    <t>Višak prihoda</t>
  </si>
  <si>
    <t>Manjak primitaka</t>
  </si>
  <si>
    <t>NACRT PRORAČUNA ZA 2019. GODINU</t>
  </si>
  <si>
    <t>S PROJEKCIJAMA ZA 2020. I 2021. GODINU</t>
  </si>
  <si>
    <t>PROJEKT: IZGRADNJA OBJEKATA - POMOĆNA ZGRADA NA OPĆINSKOM TRGU U GORNJOJ VRBI</t>
  </si>
  <si>
    <t>15.</t>
  </si>
  <si>
    <t>46.</t>
  </si>
  <si>
    <t>91.</t>
  </si>
  <si>
    <t>92.</t>
  </si>
  <si>
    <t>101.</t>
  </si>
  <si>
    <t>102.</t>
  </si>
  <si>
    <t>103.</t>
  </si>
  <si>
    <t>108.</t>
  </si>
  <si>
    <t>113.</t>
  </si>
  <si>
    <t>114.</t>
  </si>
  <si>
    <t>115.</t>
  </si>
  <si>
    <t>116.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</si>
</sst>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4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sz val="11"/>
      <color rgb="FFFF0000"/>
      <name val="Arial"/>
      <family val="2"/>
    </font>
    <font>
      <sz val="11"/>
      <color rgb="FF002060"/>
      <name val="Arial"/>
      <family val="2"/>
    </font>
    <font>
      <sz val="11"/>
      <color rgb="FF0070C0"/>
      <name val="Arial"/>
      <family val="2"/>
    </font>
    <font>
      <sz val="9"/>
      <color rgb="FF0070C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rgb="FFFF0000"/>
      <name val="Arial"/>
      <family val="2"/>
    </font>
    <font>
      <b/>
      <sz val="11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1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i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47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6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164" fontId="2" fillId="0" borderId="2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4" xfId="0" applyNumberFormat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3" fontId="6" fillId="0" borderId="0" xfId="0" applyNumberFormat="1" applyFont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4" fontId="6" fillId="0" borderId="0" xfId="0" applyNumberFormat="1" applyFont="1" applyBorder="1"/>
    <xf numFmtId="0" fontId="2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5" xfId="0" applyFont="1" applyBorder="1"/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4" fontId="2" fillId="0" borderId="13" xfId="0" applyNumberFormat="1" applyFont="1" applyBorder="1"/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wrapText="1"/>
    </xf>
    <xf numFmtId="4" fontId="6" fillId="0" borderId="15" xfId="0" applyNumberFormat="1" applyFont="1" applyBorder="1"/>
    <xf numFmtId="0" fontId="6" fillId="0" borderId="15" xfId="0" applyFont="1" applyBorder="1"/>
    <xf numFmtId="4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0" fontId="6" fillId="0" borderId="19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7" fillId="0" borderId="1" xfId="0" applyFont="1" applyBorder="1"/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3" fontId="7" fillId="0" borderId="3" xfId="0" applyNumberFormat="1" applyFont="1" applyBorder="1"/>
    <xf numFmtId="165" fontId="7" fillId="0" borderId="1" xfId="0" applyNumberFormat="1" applyFont="1" applyBorder="1"/>
    <xf numFmtId="0" fontId="4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3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7" fillId="0" borderId="20" xfId="0" applyFont="1" applyBorder="1"/>
    <xf numFmtId="0" fontId="6" fillId="0" borderId="1" xfId="0" applyFont="1" applyBorder="1" applyAlignment="1"/>
    <xf numFmtId="164" fontId="7" fillId="0" borderId="21" xfId="0" applyNumberFormat="1" applyFont="1" applyBorder="1"/>
    <xf numFmtId="165" fontId="7" fillId="0" borderId="21" xfId="0" applyNumberFormat="1" applyFont="1" applyBorder="1"/>
    <xf numFmtId="165" fontId="7" fillId="0" borderId="4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 applyBorder="1"/>
    <xf numFmtId="165" fontId="7" fillId="0" borderId="23" xfId="0" applyNumberFormat="1" applyFont="1" applyBorder="1"/>
    <xf numFmtId="165" fontId="7" fillId="0" borderId="12" xfId="0" applyNumberFormat="1" applyFont="1" applyBorder="1"/>
    <xf numFmtId="164" fontId="7" fillId="0" borderId="1" xfId="0" applyNumberFormat="1" applyFont="1" applyBorder="1"/>
    <xf numFmtId="165" fontId="7" fillId="0" borderId="24" xfId="0" applyNumberFormat="1" applyFont="1" applyBorder="1"/>
    <xf numFmtId="164" fontId="7" fillId="0" borderId="18" xfId="0" applyNumberFormat="1" applyFont="1" applyBorder="1"/>
    <xf numFmtId="165" fontId="7" fillId="0" borderId="18" xfId="0" applyNumberFormat="1" applyFont="1" applyBorder="1"/>
    <xf numFmtId="165" fontId="7" fillId="0" borderId="25" xfId="0" applyNumberFormat="1" applyFont="1" applyBorder="1"/>
    <xf numFmtId="164" fontId="7" fillId="0" borderId="26" xfId="0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left"/>
    </xf>
    <xf numFmtId="0" fontId="2" fillId="4" borderId="30" xfId="0" applyFont="1" applyFill="1" applyBorder="1" applyAlignment="1">
      <alignment wrapText="1"/>
    </xf>
    <xf numFmtId="3" fontId="2" fillId="4" borderId="30" xfId="0" applyNumberFormat="1" applyFont="1" applyFill="1" applyBorder="1"/>
    <xf numFmtId="164" fontId="7" fillId="4" borderId="31" xfId="0" applyNumberFormat="1" applyFont="1" applyFill="1" applyBorder="1"/>
    <xf numFmtId="165" fontId="7" fillId="4" borderId="31" xfId="0" applyNumberFormat="1" applyFont="1" applyFill="1" applyBorder="1"/>
    <xf numFmtId="165" fontId="7" fillId="4" borderId="30" xfId="0" applyNumberFormat="1" applyFont="1" applyFill="1" applyBorder="1"/>
    <xf numFmtId="165" fontId="7" fillId="4" borderId="16" xfId="0" applyNumberFormat="1" applyFont="1" applyFill="1" applyBorder="1"/>
    <xf numFmtId="0" fontId="0" fillId="4" borderId="0" xfId="0" applyFill="1"/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wrapText="1"/>
    </xf>
    <xf numFmtId="3" fontId="2" fillId="4" borderId="18" xfId="0" applyNumberFormat="1" applyFont="1" applyFill="1" applyBorder="1"/>
    <xf numFmtId="164" fontId="7" fillId="4" borderId="26" xfId="0" applyNumberFormat="1" applyFont="1" applyFill="1" applyBorder="1"/>
    <xf numFmtId="165" fontId="7" fillId="4" borderId="26" xfId="0" applyNumberFormat="1" applyFont="1" applyFill="1" applyBorder="1"/>
    <xf numFmtId="165" fontId="7" fillId="4" borderId="18" xfId="0" applyNumberFormat="1" applyFont="1" applyFill="1" applyBorder="1"/>
    <xf numFmtId="165" fontId="7" fillId="4" borderId="27" xfId="0" applyNumberFormat="1" applyFont="1" applyFill="1" applyBorder="1"/>
    <xf numFmtId="0" fontId="3" fillId="4" borderId="0" xfId="0" applyFont="1" applyFill="1"/>
    <xf numFmtId="0" fontId="8" fillId="4" borderId="8" xfId="0" applyFont="1" applyFill="1" applyBorder="1" applyAlignment="1">
      <alignment horizontal="left"/>
    </xf>
    <xf numFmtId="0" fontId="8" fillId="4" borderId="8" xfId="0" applyFont="1" applyFill="1" applyBorder="1" applyAlignment="1"/>
    <xf numFmtId="3" fontId="8" fillId="4" borderId="8" xfId="0" applyNumberFormat="1" applyFont="1" applyFill="1" applyBorder="1"/>
    <xf numFmtId="165" fontId="7" fillId="4" borderId="8" xfId="0" applyNumberFormat="1" applyFont="1" applyFill="1" applyBorder="1"/>
    <xf numFmtId="165" fontId="7" fillId="4" borderId="32" xfId="0" applyNumberFormat="1" applyFont="1" applyFill="1" applyBorder="1"/>
    <xf numFmtId="0" fontId="10" fillId="4" borderId="0" xfId="0" applyFont="1" applyFill="1"/>
    <xf numFmtId="0" fontId="2" fillId="4" borderId="18" xfId="0" applyFont="1" applyFill="1" applyBorder="1" applyAlignment="1">
      <alignment horizontal="left"/>
    </xf>
    <xf numFmtId="0" fontId="2" fillId="4" borderId="18" xfId="0" applyFont="1" applyFill="1" applyBorder="1" applyAlignment="1">
      <alignment vertical="center" wrapText="1"/>
    </xf>
    <xf numFmtId="165" fontId="7" fillId="4" borderId="23" xfId="0" applyNumberFormat="1" applyFont="1" applyFill="1" applyBorder="1"/>
    <xf numFmtId="165" fontId="7" fillId="4" borderId="12" xfId="0" applyNumberFormat="1" applyFont="1" applyFill="1" applyBorder="1"/>
    <xf numFmtId="0" fontId="8" fillId="4" borderId="14" xfId="0" applyFont="1" applyFill="1" applyBorder="1" applyAlignment="1">
      <alignment horizontal="left"/>
    </xf>
    <xf numFmtId="0" fontId="8" fillId="4" borderId="8" xfId="0" applyFont="1" applyFill="1" applyBorder="1" applyAlignment="1">
      <alignment wrapText="1"/>
    </xf>
    <xf numFmtId="164" fontId="7" fillId="4" borderId="8" xfId="0" applyNumberFormat="1" applyFont="1" applyFill="1" applyBorder="1"/>
    <xf numFmtId="165" fontId="7" fillId="4" borderId="33" xfId="0" applyNumberFormat="1" applyFont="1" applyFill="1" applyBorder="1"/>
    <xf numFmtId="0" fontId="1" fillId="5" borderId="0" xfId="0" applyFont="1" applyFill="1"/>
    <xf numFmtId="0" fontId="2" fillId="6" borderId="19" xfId="0" applyFont="1" applyFill="1" applyBorder="1" applyAlignment="1">
      <alignment horizontal="left"/>
    </xf>
    <xf numFmtId="0" fontId="2" fillId="6" borderId="4" xfId="0" applyFont="1" applyFill="1" applyBorder="1" applyAlignment="1">
      <alignment wrapText="1"/>
    </xf>
    <xf numFmtId="3" fontId="2" fillId="6" borderId="4" xfId="0" applyNumberFormat="1" applyFont="1" applyFill="1" applyBorder="1"/>
    <xf numFmtId="164" fontId="7" fillId="6" borderId="21" xfId="0" applyNumberFormat="1" applyFont="1" applyFill="1" applyBorder="1"/>
    <xf numFmtId="165" fontId="7" fillId="6" borderId="21" xfId="0" applyNumberFormat="1" applyFont="1" applyFill="1" applyBorder="1"/>
    <xf numFmtId="165" fontId="7" fillId="6" borderId="4" xfId="0" applyNumberFormat="1" applyFont="1" applyFill="1" applyBorder="1"/>
    <xf numFmtId="165" fontId="7" fillId="6" borderId="22" xfId="0" applyNumberFormat="1" applyFont="1" applyFill="1" applyBorder="1"/>
    <xf numFmtId="0" fontId="1" fillId="6" borderId="0" xfId="0" applyFont="1" applyFill="1"/>
    <xf numFmtId="0" fontId="2" fillId="6" borderId="5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3" fontId="2" fillId="6" borderId="1" xfId="0" applyNumberFormat="1" applyFont="1" applyFill="1" applyBorder="1"/>
    <xf numFmtId="0" fontId="2" fillId="6" borderId="4" xfId="0" applyFont="1" applyFill="1" applyBorder="1" applyAlignment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164" fontId="7" fillId="6" borderId="1" xfId="0" applyNumberFormat="1" applyFont="1" applyFill="1" applyBorder="1"/>
    <xf numFmtId="165" fontId="7" fillId="6" borderId="1" xfId="0" applyNumberFormat="1" applyFont="1" applyFill="1" applyBorder="1"/>
    <xf numFmtId="165" fontId="7" fillId="6" borderId="24" xfId="0" applyNumberFormat="1" applyFont="1" applyFill="1" applyBorder="1"/>
    <xf numFmtId="0" fontId="2" fillId="5" borderId="1" xfId="0" applyFont="1" applyFill="1" applyBorder="1"/>
    <xf numFmtId="3" fontId="2" fillId="5" borderId="18" xfId="0" applyNumberFormat="1" applyFont="1" applyFill="1" applyBorder="1"/>
    <xf numFmtId="0" fontId="2" fillId="5" borderId="8" xfId="0" applyFont="1" applyFill="1" applyBorder="1"/>
    <xf numFmtId="0" fontId="2" fillId="5" borderId="14" xfId="0" applyFont="1" applyFill="1" applyBorder="1"/>
    <xf numFmtId="0" fontId="2" fillId="5" borderId="34" xfId="0" applyFont="1" applyFill="1" applyBorder="1"/>
    <xf numFmtId="0" fontId="2" fillId="5" borderId="5" xfId="0" applyFont="1" applyFill="1" applyBorder="1"/>
    <xf numFmtId="4" fontId="2" fillId="5" borderId="1" xfId="0" applyNumberFormat="1" applyFont="1" applyFill="1" applyBorder="1"/>
    <xf numFmtId="164" fontId="2" fillId="5" borderId="2" xfId="0" applyNumberFormat="1" applyFont="1" applyFill="1" applyBorder="1"/>
    <xf numFmtId="4" fontId="2" fillId="5" borderId="2" xfId="0" applyNumberFormat="1" applyFont="1" applyFill="1" applyBorder="1"/>
    <xf numFmtId="4" fontId="2" fillId="5" borderId="13" xfId="0" applyNumberFormat="1" applyFont="1" applyFill="1" applyBorder="1"/>
    <xf numFmtId="0" fontId="10" fillId="6" borderId="0" xfId="0" applyFont="1" applyFill="1"/>
    <xf numFmtId="0" fontId="4" fillId="0" borderId="0" xfId="0" applyFont="1" applyFill="1" applyBorder="1"/>
    <xf numFmtId="0" fontId="11" fillId="0" borderId="0" xfId="0" applyFont="1"/>
    <xf numFmtId="0" fontId="11" fillId="3" borderId="8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left"/>
    </xf>
    <xf numFmtId="0" fontId="8" fillId="6" borderId="1" xfId="0" applyFont="1" applyFill="1" applyBorder="1" applyAlignment="1">
      <alignment wrapText="1"/>
    </xf>
    <xf numFmtId="3" fontId="8" fillId="6" borderId="1" xfId="0" applyNumberFormat="1" applyFont="1" applyFill="1" applyBorder="1"/>
    <xf numFmtId="164" fontId="8" fillId="6" borderId="21" xfId="0" applyNumberFormat="1" applyFont="1" applyFill="1" applyBorder="1"/>
    <xf numFmtId="165" fontId="8" fillId="6" borderId="21" xfId="0" applyNumberFormat="1" applyFont="1" applyFill="1" applyBorder="1"/>
    <xf numFmtId="165" fontId="8" fillId="6" borderId="4" xfId="0" applyNumberFormat="1" applyFont="1" applyFill="1" applyBorder="1"/>
    <xf numFmtId="165" fontId="8" fillId="6" borderId="22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distributed"/>
    </xf>
    <xf numFmtId="0" fontId="3" fillId="0" borderId="0" xfId="0" applyFont="1" applyFill="1" applyBorder="1"/>
    <xf numFmtId="0" fontId="16" fillId="0" borderId="30" xfId="0" applyFont="1" applyFill="1" applyBorder="1" applyAlignment="1">
      <alignment horizontal="center" vertical="center" textRotation="90" wrapText="1"/>
    </xf>
    <xf numFmtId="0" fontId="4" fillId="0" borderId="30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4" fontId="19" fillId="7" borderId="35" xfId="0" applyNumberFormat="1" applyFont="1" applyFill="1" applyBorder="1" applyAlignment="1"/>
    <xf numFmtId="0" fontId="1" fillId="0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4" fontId="19" fillId="0" borderId="0" xfId="0" applyNumberFormat="1" applyFont="1" applyFill="1" applyBorder="1" applyAlignment="1"/>
    <xf numFmtId="4" fontId="9" fillId="8" borderId="35" xfId="0" applyNumberFormat="1" applyFont="1" applyFill="1" applyBorder="1" applyAlignment="1"/>
    <xf numFmtId="0" fontId="13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1" fillId="9" borderId="3" xfId="0" applyFont="1" applyFill="1" applyBorder="1" applyAlignment="1">
      <alignment wrapText="1"/>
    </xf>
    <xf numFmtId="4" fontId="12" fillId="9" borderId="6" xfId="0" applyNumberFormat="1" applyFont="1" applyFill="1" applyBorder="1" applyAlignment="1"/>
    <xf numFmtId="0" fontId="9" fillId="0" borderId="0" xfId="0" applyFont="1" applyFill="1" applyBorder="1"/>
    <xf numFmtId="4" fontId="12" fillId="9" borderId="36" xfId="0" applyNumberFormat="1" applyFont="1" applyFill="1" applyBorder="1" applyAlignment="1"/>
    <xf numFmtId="0" fontId="1" fillId="0" borderId="37" xfId="0" applyFont="1" applyFill="1" applyBorder="1" applyAlignment="1"/>
    <xf numFmtId="4" fontId="12" fillId="9" borderId="19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0" fontId="2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distributed" wrapText="1"/>
    </xf>
    <xf numFmtId="0" fontId="9" fillId="0" borderId="0" xfId="0" applyFont="1" applyFill="1" applyBorder="1" applyAlignment="1">
      <alignment vertical="distributed" wrapText="1"/>
    </xf>
    <xf numFmtId="0" fontId="21" fillId="0" borderId="0" xfId="0" applyFont="1" applyFill="1" applyBorder="1" applyAlignment="1"/>
    <xf numFmtId="0" fontId="21" fillId="9" borderId="38" xfId="0" applyFont="1" applyFill="1" applyBorder="1" applyAlignment="1"/>
    <xf numFmtId="4" fontId="12" fillId="9" borderId="38" xfId="0" applyNumberFormat="1" applyFont="1" applyFill="1" applyBorder="1" applyAlignment="1"/>
    <xf numFmtId="4" fontId="12" fillId="9" borderId="3" xfId="0" applyNumberFormat="1" applyFont="1" applyFill="1" applyBorder="1" applyAlignment="1"/>
    <xf numFmtId="4" fontId="12" fillId="9" borderId="39" xfId="0" applyNumberFormat="1" applyFont="1" applyFill="1" applyBorder="1" applyAlignment="1"/>
    <xf numFmtId="4" fontId="12" fillId="9" borderId="40" xfId="0" applyNumberFormat="1" applyFont="1" applyFill="1" applyBorder="1" applyAlignment="1"/>
    <xf numFmtId="0" fontId="21" fillId="0" borderId="37" xfId="0" applyFont="1" applyFill="1" applyBorder="1" applyAlignment="1"/>
    <xf numFmtId="4" fontId="12" fillId="9" borderId="21" xfId="0" applyNumberFormat="1" applyFont="1" applyFill="1" applyBorder="1" applyAlignment="1"/>
    <xf numFmtId="4" fontId="12" fillId="9" borderId="4" xfId="0" applyNumberFormat="1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/>
    <xf numFmtId="0" fontId="3" fillId="0" borderId="1" xfId="0" applyFont="1" applyFill="1" applyBorder="1"/>
    <xf numFmtId="4" fontId="1" fillId="0" borderId="1" xfId="0" applyNumberFormat="1" applyFont="1" applyFill="1" applyBorder="1"/>
    <xf numFmtId="0" fontId="12" fillId="0" borderId="0" xfId="0" applyFont="1" applyFill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/>
    <xf numFmtId="0" fontId="24" fillId="0" borderId="0" xfId="0" applyFont="1" applyFill="1" applyBorder="1" applyAlignment="1">
      <alignment vertical="center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49" fontId="12" fillId="0" borderId="0" xfId="0" applyNumberFormat="1" applyFont="1" applyFill="1" applyBorder="1" applyAlignment="1"/>
    <xf numFmtId="0" fontId="21" fillId="9" borderId="38" xfId="0" applyFont="1" applyFill="1" applyBorder="1" applyAlignment="1">
      <alignment horizontal="left" vertical="center"/>
    </xf>
    <xf numFmtId="49" fontId="12" fillId="0" borderId="37" xfId="0" applyNumberFormat="1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1" fillId="0" borderId="0" xfId="0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/>
    <xf numFmtId="0" fontId="12" fillId="0" borderId="0" xfId="0" applyFont="1" applyFill="1" applyBorder="1" applyAlignment="1"/>
    <xf numFmtId="0" fontId="21" fillId="9" borderId="38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2" fillId="0" borderId="37" xfId="0" applyFont="1" applyFill="1" applyBorder="1" applyAlignment="1"/>
    <xf numFmtId="4" fontId="12" fillId="9" borderId="4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4" fontId="23" fillId="0" borderId="0" xfId="0" applyNumberFormat="1" applyFont="1" applyFill="1" applyBorder="1" applyAlignment="1">
      <alignment vertical="center"/>
    </xf>
    <xf numFmtId="0" fontId="21" fillId="9" borderId="38" xfId="0" applyFont="1" applyFill="1" applyBorder="1"/>
    <xf numFmtId="0" fontId="11" fillId="0" borderId="0" xfId="0" applyFont="1" applyFill="1" applyBorder="1" applyAlignment="1"/>
    <xf numFmtId="0" fontId="21" fillId="9" borderId="3" xfId="0" applyFont="1" applyFill="1" applyBorder="1"/>
    <xf numFmtId="4" fontId="11" fillId="9" borderId="6" xfId="0" applyNumberFormat="1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22" fillId="9" borderId="40" xfId="0" applyFont="1" applyFill="1" applyBorder="1"/>
    <xf numFmtId="0" fontId="11" fillId="0" borderId="37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4" fontId="12" fillId="9" borderId="19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4" fontId="26" fillId="0" borderId="0" xfId="0" applyNumberFormat="1" applyFont="1" applyFill="1" applyBorder="1" applyAlignment="1"/>
    <xf numFmtId="0" fontId="26" fillId="0" borderId="0" xfId="0" applyFont="1" applyFill="1" applyBorder="1"/>
    <xf numFmtId="0" fontId="14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/>
    <xf numFmtId="0" fontId="3" fillId="9" borderId="6" xfId="0" applyFont="1" applyFill="1" applyBorder="1" applyAlignment="1"/>
    <xf numFmtId="4" fontId="12" fillId="9" borderId="19" xfId="0" applyNumberFormat="1" applyFont="1" applyFill="1" applyBorder="1" applyAlignment="1">
      <alignment horizontal="right"/>
    </xf>
    <xf numFmtId="4" fontId="26" fillId="7" borderId="35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27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21" fillId="9" borderId="3" xfId="0" applyFont="1" applyFill="1" applyBorder="1" applyAlignment="1">
      <alignment vertical="center" wrapText="1"/>
    </xf>
    <xf numFmtId="0" fontId="23" fillId="9" borderId="36" xfId="0" applyFont="1" applyFill="1" applyBorder="1" applyAlignment="1"/>
    <xf numFmtId="0" fontId="27" fillId="0" borderId="0" xfId="0" applyFont="1" applyFill="1" applyBorder="1" applyAlignment="1"/>
    <xf numFmtId="4" fontId="11" fillId="9" borderId="36" xfId="0" applyNumberFormat="1" applyFont="1" applyFill="1" applyBorder="1" applyAlignment="1"/>
    <xf numFmtId="0" fontId="25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4" fontId="21" fillId="9" borderId="36" xfId="0" applyNumberFormat="1" applyFont="1" applyFill="1" applyBorder="1" applyAlignment="1"/>
    <xf numFmtId="0" fontId="25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9" borderId="3" xfId="0" applyFont="1" applyFill="1" applyBorder="1" applyAlignment="1">
      <alignment vertical="center"/>
    </xf>
    <xf numFmtId="4" fontId="13" fillId="0" borderId="0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0" fontId="3" fillId="9" borderId="36" xfId="0" applyFont="1" applyFill="1" applyBorder="1" applyAlignment="1"/>
    <xf numFmtId="4" fontId="9" fillId="7" borderId="35" xfId="0" applyNumberFormat="1" applyFont="1" applyFill="1" applyBorder="1" applyAlignment="1"/>
    <xf numFmtId="0" fontId="2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wrapText="1"/>
    </xf>
    <xf numFmtId="4" fontId="23" fillId="0" borderId="0" xfId="0" applyNumberFormat="1" applyFont="1" applyFill="1" applyBorder="1" applyAlignment="1"/>
    <xf numFmtId="4" fontId="26" fillId="7" borderId="35" xfId="0" applyNumberFormat="1" applyFont="1" applyFill="1" applyBorder="1"/>
    <xf numFmtId="0" fontId="25" fillId="0" borderId="0" xfId="0" applyFont="1" applyFill="1" applyBorder="1" applyAlignment="1">
      <alignment horizontal="left" vertical="center" wrapText="1"/>
    </xf>
    <xf numFmtId="4" fontId="26" fillId="0" borderId="0" xfId="0" applyNumberFormat="1" applyFont="1" applyFill="1" applyBorder="1"/>
    <xf numFmtId="4" fontId="12" fillId="0" borderId="0" xfId="0" applyNumberFormat="1" applyFont="1" applyFill="1" applyBorder="1"/>
    <xf numFmtId="4" fontId="23" fillId="0" borderId="0" xfId="0" applyNumberFormat="1" applyFont="1" applyFill="1" applyBorder="1"/>
    <xf numFmtId="4" fontId="13" fillId="8" borderId="35" xfId="0" applyNumberFormat="1" applyFont="1" applyFill="1" applyBorder="1"/>
    <xf numFmtId="0" fontId="12" fillId="0" borderId="0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8" fillId="0" borderId="0" xfId="0" applyFont="1" applyFill="1" applyBorder="1"/>
    <xf numFmtId="0" fontId="15" fillId="0" borderId="0" xfId="0" applyFont="1" applyFill="1" applyBorder="1"/>
    <xf numFmtId="0" fontId="11" fillId="6" borderId="5" xfId="0" applyFont="1" applyFill="1" applyBorder="1" applyAlignment="1">
      <alignment horizontal="left"/>
    </xf>
    <xf numFmtId="0" fontId="28" fillId="3" borderId="18" xfId="0" applyFont="1" applyFill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/>
    </xf>
    <xf numFmtId="0" fontId="24" fillId="0" borderId="0" xfId="0" applyFont="1"/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2" borderId="0" xfId="0" applyFont="1" applyFill="1"/>
    <xf numFmtId="0" fontId="7" fillId="3" borderId="8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" fontId="19" fillId="1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0" fontId="29" fillId="9" borderId="40" xfId="0" applyFont="1" applyFill="1" applyBorder="1" applyAlignment="1">
      <alignment vertical="center" wrapText="1"/>
    </xf>
    <xf numFmtId="0" fontId="29" fillId="9" borderId="40" xfId="0" applyFont="1" applyFill="1" applyBorder="1" applyAlignment="1">
      <alignment vertical="center"/>
    </xf>
    <xf numFmtId="0" fontId="29" fillId="9" borderId="40" xfId="0" applyFont="1" applyFill="1" applyBorder="1"/>
    <xf numFmtId="0" fontId="29" fillId="9" borderId="40" xfId="0" applyFont="1" applyFill="1" applyBorder="1" applyAlignment="1"/>
    <xf numFmtId="0" fontId="29" fillId="9" borderId="39" xfId="0" applyFont="1" applyFill="1" applyBorder="1"/>
    <xf numFmtId="0" fontId="29" fillId="9" borderId="39" xfId="0" applyFont="1" applyFill="1" applyBorder="1" applyAlignment="1">
      <alignment vertical="center"/>
    </xf>
    <xf numFmtId="0" fontId="29" fillId="9" borderId="39" xfId="0" applyFont="1" applyFill="1" applyBorder="1" applyAlignment="1">
      <alignment horizontal="left" vertical="center"/>
    </xf>
    <xf numFmtId="0" fontId="29" fillId="9" borderId="39" xfId="0" applyFont="1" applyFill="1" applyBorder="1" applyAlignment="1"/>
    <xf numFmtId="0" fontId="29" fillId="9" borderId="4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distributed"/>
    </xf>
    <xf numFmtId="165" fontId="1" fillId="0" borderId="0" xfId="0" applyNumberFormat="1" applyFont="1" applyFill="1" applyBorder="1" applyAlignment="1">
      <alignment horizontal="right" vertical="center"/>
    </xf>
    <xf numFmtId="165" fontId="3" fillId="7" borderId="16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3" fillId="8" borderId="16" xfId="0" applyNumberFormat="1" applyFont="1" applyFill="1" applyBorder="1" applyAlignment="1">
      <alignment horizontal="right"/>
    </xf>
    <xf numFmtId="165" fontId="3" fillId="9" borderId="6" xfId="0" applyNumberFormat="1" applyFont="1" applyFill="1" applyBorder="1" applyAlignment="1"/>
    <xf numFmtId="165" fontId="3" fillId="9" borderId="36" xfId="0" applyNumberFormat="1" applyFont="1" applyFill="1" applyBorder="1" applyAlignment="1"/>
    <xf numFmtId="165" fontId="3" fillId="0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9" borderId="3" xfId="0" applyNumberFormat="1" applyFont="1" applyFill="1" applyBorder="1" applyAlignment="1"/>
    <xf numFmtId="165" fontId="3" fillId="9" borderId="40" xfId="0" applyNumberFormat="1" applyFont="1" applyFill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/>
    <xf numFmtId="165" fontId="3" fillId="9" borderId="6" xfId="0" applyNumberFormat="1" applyFont="1" applyFill="1" applyBorder="1" applyAlignment="1">
      <alignment wrapText="1"/>
    </xf>
    <xf numFmtId="165" fontId="3" fillId="9" borderId="36" xfId="0" applyNumberFormat="1" applyFont="1" applyFill="1" applyBorder="1" applyAlignment="1">
      <alignment wrapText="1"/>
    </xf>
    <xf numFmtId="0" fontId="3" fillId="9" borderId="36" xfId="0" applyFont="1" applyFill="1" applyBorder="1" applyAlignment="1">
      <alignment wrapText="1"/>
    </xf>
    <xf numFmtId="165" fontId="3" fillId="9" borderId="6" xfId="0" applyNumberFormat="1" applyFont="1" applyFill="1" applyBorder="1" applyAlignment="1">
      <alignment horizontal="right" wrapText="1"/>
    </xf>
    <xf numFmtId="165" fontId="3" fillId="9" borderId="36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distributed"/>
    </xf>
    <xf numFmtId="165" fontId="14" fillId="0" borderId="16" xfId="0" applyNumberFormat="1" applyFont="1" applyFill="1" applyBorder="1" applyAlignment="1">
      <alignment horizontal="right" vertical="center"/>
    </xf>
    <xf numFmtId="165" fontId="12" fillId="10" borderId="16" xfId="0" applyNumberFormat="1" applyFont="1" applyFill="1" applyBorder="1" applyAlignment="1">
      <alignment horizontal="right" vertical="center"/>
    </xf>
    <xf numFmtId="0" fontId="24" fillId="9" borderId="21" xfId="0" applyFont="1" applyFill="1" applyBorder="1" applyAlignment="1">
      <alignment horizontal="left" vertical="center"/>
    </xf>
    <xf numFmtId="0" fontId="24" fillId="9" borderId="4" xfId="0" applyFont="1" applyFill="1" applyBorder="1" applyAlignment="1"/>
    <xf numFmtId="0" fontId="24" fillId="9" borderId="4" xfId="0" applyFont="1" applyFill="1" applyBorder="1" applyAlignment="1">
      <alignment wrapText="1"/>
    </xf>
    <xf numFmtId="0" fontId="7" fillId="0" borderId="28" xfId="0" applyFont="1" applyBorder="1"/>
    <xf numFmtId="0" fontId="7" fillId="0" borderId="18" xfId="0" applyFont="1" applyBorder="1"/>
    <xf numFmtId="0" fontId="24" fillId="9" borderId="21" xfId="0" applyFont="1" applyFill="1" applyBorder="1" applyAlignment="1">
      <alignment vertical="center"/>
    </xf>
    <xf numFmtId="0" fontId="24" fillId="9" borderId="21" xfId="0" applyFont="1" applyFill="1" applyBorder="1"/>
    <xf numFmtId="0" fontId="24" fillId="9" borderId="4" xfId="0" applyFont="1" applyFill="1" applyBorder="1"/>
    <xf numFmtId="0" fontId="24" fillId="9" borderId="4" xfId="0" applyFont="1" applyFill="1" applyBorder="1" applyAlignment="1">
      <alignment vertical="center" wrapText="1"/>
    </xf>
    <xf numFmtId="0" fontId="24" fillId="9" borderId="4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3" fontId="19" fillId="10" borderId="35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2" fillId="9" borderId="19" xfId="0" applyNumberFormat="1" applyFont="1" applyFill="1" applyBorder="1" applyAlignment="1">
      <alignment horizontal="right"/>
    </xf>
    <xf numFmtId="3" fontId="9" fillId="7" borderId="35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9" fillId="8" borderId="35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2" fillId="9" borderId="6" xfId="0" applyNumberFormat="1" applyFont="1" applyFill="1" applyBorder="1" applyAlignment="1">
      <alignment horizontal="right"/>
    </xf>
    <xf numFmtId="3" fontId="12" fillId="9" borderId="36" xfId="0" applyNumberFormat="1" applyFont="1" applyFill="1" applyBorder="1" applyAlignment="1">
      <alignment horizontal="right"/>
    </xf>
    <xf numFmtId="3" fontId="12" fillId="9" borderId="19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19" fillId="7" borderId="35" xfId="0" applyNumberFormat="1" applyFont="1" applyFill="1" applyBorder="1" applyAlignment="1">
      <alignment horizontal="right"/>
    </xf>
    <xf numFmtId="3" fontId="12" fillId="9" borderId="3" xfId="0" applyNumberFormat="1" applyFont="1" applyFill="1" applyBorder="1" applyAlignment="1">
      <alignment horizontal="right"/>
    </xf>
    <xf numFmtId="3" fontId="12" fillId="9" borderId="40" xfId="0" applyNumberFormat="1" applyFont="1" applyFill="1" applyBorder="1" applyAlignment="1">
      <alignment horizontal="right"/>
    </xf>
    <xf numFmtId="3" fontId="12" fillId="9" borderId="2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12" fillId="9" borderId="4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vertical="center"/>
    </xf>
    <xf numFmtId="3" fontId="12" fillId="9" borderId="4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11" fillId="9" borderId="6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3" fillId="9" borderId="6" xfId="0" applyNumberFormat="1" applyFont="1" applyFill="1" applyBorder="1" applyAlignment="1">
      <alignment horizontal="right"/>
    </xf>
    <xf numFmtId="3" fontId="26" fillId="7" borderId="35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23" fillId="9" borderId="36" xfId="0" applyNumberFormat="1" applyFont="1" applyFill="1" applyBorder="1" applyAlignment="1">
      <alignment horizontal="right"/>
    </xf>
    <xf numFmtId="3" fontId="11" fillId="9" borderId="36" xfId="0" applyNumberFormat="1" applyFont="1" applyFill="1" applyBorder="1" applyAlignment="1">
      <alignment horizontal="right"/>
    </xf>
    <xf numFmtId="3" fontId="21" fillId="9" borderId="36" xfId="0" applyNumberFormat="1" applyFont="1" applyFill="1" applyBorder="1" applyAlignment="1">
      <alignment horizontal="right"/>
    </xf>
    <xf numFmtId="4" fontId="12" fillId="9" borderId="36" xfId="0" applyNumberFormat="1" applyFont="1" applyFill="1" applyBorder="1" applyAlignment="1">
      <alignment horizontal="right"/>
    </xf>
    <xf numFmtId="3" fontId="3" fillId="9" borderId="36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13" fillId="8" borderId="3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26" fillId="0" borderId="35" xfId="0" applyNumberFormat="1" applyFont="1" applyFill="1" applyBorder="1" applyAlignment="1">
      <alignment horizontal="center" vertical="center"/>
    </xf>
    <xf numFmtId="3" fontId="26" fillId="0" borderId="35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distributed"/>
    </xf>
    <xf numFmtId="3" fontId="12" fillId="9" borderId="43" xfId="0" applyNumberFormat="1" applyFont="1" applyFill="1" applyBorder="1" applyAlignment="1">
      <alignment horizontal="right"/>
    </xf>
    <xf numFmtId="3" fontId="12" fillId="9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vertical="center"/>
    </xf>
    <xf numFmtId="3" fontId="12" fillId="9" borderId="38" xfId="0" applyNumberFormat="1" applyFont="1" applyFill="1" applyBorder="1" applyAlignment="1">
      <alignment horizontal="right"/>
    </xf>
    <xf numFmtId="3" fontId="12" fillId="9" borderId="39" xfId="0" applyNumberFormat="1" applyFont="1" applyFill="1" applyBorder="1" applyAlignment="1">
      <alignment horizontal="right"/>
    </xf>
    <xf numFmtId="3" fontId="12" fillId="9" borderId="37" xfId="0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9" borderId="4" xfId="0" applyNumberFormat="1" applyFont="1" applyFill="1" applyBorder="1" applyAlignment="1">
      <alignment horizontal="right" vertical="center"/>
    </xf>
    <xf numFmtId="165" fontId="3" fillId="9" borderId="4" xfId="0" applyNumberFormat="1" applyFont="1" applyFill="1" applyBorder="1" applyAlignment="1">
      <alignment horizontal="right"/>
    </xf>
    <xf numFmtId="0" fontId="7" fillId="0" borderId="44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 wrapText="1"/>
    </xf>
    <xf numFmtId="4" fontId="3" fillId="0" borderId="37" xfId="0" applyNumberFormat="1" applyFont="1" applyFill="1" applyBorder="1" applyAlignment="1">
      <alignment vertical="center"/>
    </xf>
    <xf numFmtId="3" fontId="3" fillId="0" borderId="37" xfId="0" applyNumberFormat="1" applyFont="1" applyFill="1" applyBorder="1" applyAlignment="1">
      <alignment horizontal="right" vertical="center"/>
    </xf>
    <xf numFmtId="165" fontId="3" fillId="0" borderId="37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0" fontId="23" fillId="0" borderId="0" xfId="0" applyFont="1" applyFill="1" applyBorder="1" applyAlignment="1"/>
    <xf numFmtId="164" fontId="7" fillId="0" borderId="2" xfId="0" applyNumberFormat="1" applyFont="1" applyBorder="1"/>
    <xf numFmtId="164" fontId="7" fillId="0" borderId="13" xfId="0" applyNumberFormat="1" applyFont="1" applyBorder="1"/>
    <xf numFmtId="165" fontId="7" fillId="0" borderId="2" xfId="0" applyNumberFormat="1" applyFont="1" applyBorder="1"/>
    <xf numFmtId="4" fontId="7" fillId="0" borderId="1" xfId="0" applyNumberFormat="1" applyFont="1" applyBorder="1"/>
    <xf numFmtId="4" fontId="7" fillId="0" borderId="2" xfId="0" applyNumberFormat="1" applyFont="1" applyBorder="1"/>
    <xf numFmtId="4" fontId="7" fillId="0" borderId="13" xfId="0" applyNumberFormat="1" applyFont="1" applyBorder="1"/>
    <xf numFmtId="164" fontId="7" fillId="5" borderId="26" xfId="0" applyNumberFormat="1" applyFont="1" applyFill="1" applyBorder="1"/>
    <xf numFmtId="164" fontId="7" fillId="5" borderId="25" xfId="0" applyNumberFormat="1" applyFont="1" applyFill="1" applyBorder="1"/>
    <xf numFmtId="3" fontId="8" fillId="5" borderId="18" xfId="0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164" fontId="7" fillId="0" borderId="21" xfId="0" applyNumberFormat="1" applyFont="1" applyFill="1" applyBorder="1"/>
    <xf numFmtId="165" fontId="7" fillId="0" borderId="21" xfId="0" applyNumberFormat="1" applyFont="1" applyFill="1" applyBorder="1"/>
    <xf numFmtId="165" fontId="7" fillId="0" borderId="4" xfId="0" applyNumberFormat="1" applyFont="1" applyFill="1" applyBorder="1"/>
    <xf numFmtId="165" fontId="7" fillId="0" borderId="22" xfId="0" applyNumberFormat="1" applyFont="1" applyFill="1" applyBorder="1"/>
    <xf numFmtId="0" fontId="1" fillId="0" borderId="0" xfId="0" applyFont="1" applyFill="1"/>
    <xf numFmtId="0" fontId="6" fillId="0" borderId="5" xfId="0" applyFont="1" applyFill="1" applyBorder="1" applyAlignment="1">
      <alignment horizontal="left"/>
    </xf>
    <xf numFmtId="0" fontId="6" fillId="0" borderId="1" xfId="0" applyFont="1" applyFill="1" applyBorder="1" applyAlignment="1"/>
    <xf numFmtId="3" fontId="6" fillId="0" borderId="1" xfId="0" applyNumberFormat="1" applyFont="1" applyFill="1" applyBorder="1"/>
    <xf numFmtId="0" fontId="0" fillId="0" borderId="0" xfId="0" applyFill="1"/>
    <xf numFmtId="3" fontId="6" fillId="0" borderId="1" xfId="0" applyNumberFormat="1" applyFont="1" applyFill="1" applyBorder="1" applyAlignment="1"/>
    <xf numFmtId="164" fontId="7" fillId="0" borderId="21" xfId="0" applyNumberFormat="1" applyFont="1" applyFill="1" applyBorder="1" applyAlignment="1"/>
    <xf numFmtId="165" fontId="7" fillId="0" borderId="21" xfId="0" applyNumberFormat="1" applyFont="1" applyFill="1" applyBorder="1" applyAlignment="1"/>
    <xf numFmtId="165" fontId="7" fillId="0" borderId="4" xfId="0" applyNumberFormat="1" applyFont="1" applyFill="1" applyBorder="1" applyAlignment="1"/>
    <xf numFmtId="165" fontId="7" fillId="0" borderId="22" xfId="0" applyNumberFormat="1" applyFont="1" applyFill="1" applyBorder="1" applyAlignment="1"/>
    <xf numFmtId="0" fontId="0" fillId="0" borderId="0" xfId="0" applyFill="1" applyAlignment="1"/>
    <xf numFmtId="0" fontId="6" fillId="0" borderId="1" xfId="0" applyFont="1" applyFill="1" applyBorder="1" applyAlignment="1">
      <alignment wrapText="1"/>
    </xf>
    <xf numFmtId="0" fontId="2" fillId="0" borderId="19" xfId="0" applyFont="1" applyFill="1" applyBorder="1" applyAlignment="1">
      <alignment horizontal="left"/>
    </xf>
    <xf numFmtId="0" fontId="2" fillId="0" borderId="4" xfId="0" applyFont="1" applyFill="1" applyBorder="1" applyAlignment="1">
      <alignment wrapText="1"/>
    </xf>
    <xf numFmtId="3" fontId="2" fillId="0" borderId="4" xfId="0" applyNumberFormat="1" applyFont="1" applyFill="1" applyBorder="1"/>
    <xf numFmtId="0" fontId="8" fillId="0" borderId="5" xfId="0" applyFont="1" applyFill="1" applyBorder="1" applyAlignment="1">
      <alignment horizontal="left"/>
    </xf>
    <xf numFmtId="3" fontId="8" fillId="0" borderId="1" xfId="0" applyNumberFormat="1" applyFont="1" applyFill="1" applyBorder="1"/>
    <xf numFmtId="0" fontId="10" fillId="0" borderId="0" xfId="0" applyFont="1" applyFill="1"/>
    <xf numFmtId="0" fontId="7" fillId="0" borderId="5" xfId="0" applyFont="1" applyFill="1" applyBorder="1" applyAlignment="1">
      <alignment horizontal="left"/>
    </xf>
    <xf numFmtId="3" fontId="7" fillId="0" borderId="1" xfId="0" applyNumberFormat="1" applyFont="1" applyFill="1" applyBorder="1"/>
    <xf numFmtId="0" fontId="4" fillId="0" borderId="0" xfId="0" applyFont="1" applyFill="1"/>
    <xf numFmtId="0" fontId="8" fillId="0" borderId="1" xfId="0" applyFont="1" applyFill="1" applyBorder="1" applyAlignment="1"/>
    <xf numFmtId="0" fontId="3" fillId="0" borderId="0" xfId="0" applyFont="1" applyFill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/>
    <xf numFmtId="0" fontId="3" fillId="0" borderId="0" xfId="0" applyFont="1" applyFill="1" applyAlignment="1"/>
    <xf numFmtId="0" fontId="6" fillId="0" borderId="1" xfId="0" applyFont="1" applyFill="1" applyBorder="1" applyAlignment="1">
      <alignment horizontal="left"/>
    </xf>
    <xf numFmtId="164" fontId="7" fillId="0" borderId="1" xfId="0" applyNumberFormat="1" applyFont="1" applyFill="1" applyBorder="1"/>
    <xf numFmtId="165" fontId="7" fillId="0" borderId="1" xfId="0" applyNumberFormat="1" applyFont="1" applyFill="1" applyBorder="1"/>
    <xf numFmtId="165" fontId="7" fillId="0" borderId="24" xfId="0" applyNumberFormat="1" applyFont="1" applyFill="1" applyBorder="1"/>
    <xf numFmtId="164" fontId="7" fillId="0" borderId="4" xfId="0" applyNumberFormat="1" applyFont="1" applyBorder="1"/>
    <xf numFmtId="164" fontId="7" fillId="0" borderId="22" xfId="0" applyNumberFormat="1" applyFont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5" borderId="31" xfId="0" applyFont="1" applyFill="1" applyBorder="1"/>
    <xf numFmtId="0" fontId="2" fillId="5" borderId="16" xfId="0" applyFont="1" applyFill="1" applyBorder="1"/>
    <xf numFmtId="3" fontId="2" fillId="5" borderId="8" xfId="0" applyNumberFormat="1" applyFont="1" applyFill="1" applyBorder="1"/>
    <xf numFmtId="0" fontId="2" fillId="0" borderId="17" xfId="0" applyFont="1" applyBorder="1"/>
    <xf numFmtId="0" fontId="2" fillId="0" borderId="18" xfId="0" applyFont="1" applyBorder="1"/>
    <xf numFmtId="3" fontId="2" fillId="0" borderId="18" xfId="0" applyNumberFormat="1" applyFont="1" applyBorder="1"/>
    <xf numFmtId="3" fontId="7" fillId="0" borderId="18" xfId="0" applyNumberFormat="1" applyFont="1" applyBorder="1"/>
    <xf numFmtId="164" fontId="7" fillId="0" borderId="27" xfId="0" applyNumberFormat="1" applyFont="1" applyBorder="1"/>
    <xf numFmtId="0" fontId="2" fillId="0" borderId="19" xfId="0" applyFont="1" applyBorder="1"/>
    <xf numFmtId="0" fontId="2" fillId="0" borderId="4" xfId="0" applyFont="1" applyBorder="1"/>
    <xf numFmtId="3" fontId="2" fillId="0" borderId="4" xfId="0" applyNumberFormat="1" applyFont="1" applyBorder="1"/>
    <xf numFmtId="3" fontId="7" fillId="0" borderId="4" xfId="0" applyNumberFormat="1" applyFont="1" applyBorder="1"/>
    <xf numFmtId="164" fontId="7" fillId="5" borderId="8" xfId="0" applyNumberFormat="1" applyFont="1" applyFill="1" applyBorder="1"/>
    <xf numFmtId="164" fontId="7" fillId="5" borderId="32" xfId="0" applyNumberFormat="1" applyFont="1" applyFill="1" applyBorder="1"/>
    <xf numFmtId="49" fontId="7" fillId="3" borderId="42" xfId="0" applyNumberFormat="1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/>
    </xf>
    <xf numFmtId="49" fontId="7" fillId="5" borderId="44" xfId="0" applyNumberFormat="1" applyFont="1" applyFill="1" applyBorder="1"/>
    <xf numFmtId="49" fontId="7" fillId="5" borderId="30" xfId="0" applyNumberFormat="1" applyFont="1" applyFill="1" applyBorder="1"/>
    <xf numFmtId="49" fontId="7" fillId="5" borderId="7" xfId="0" applyNumberFormat="1" applyFont="1" applyFill="1" applyBorder="1"/>
    <xf numFmtId="49" fontId="7" fillId="5" borderId="8" xfId="0" applyNumberFormat="1" applyFont="1" applyFill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8" xfId="0" applyNumberFormat="1" applyFont="1" applyBorder="1"/>
    <xf numFmtId="49" fontId="7" fillId="0" borderId="18" xfId="0" applyNumberFormat="1" applyFont="1" applyBorder="1"/>
    <xf numFmtId="49" fontId="7" fillId="0" borderId="46" xfId="0" applyNumberFormat="1" applyFont="1" applyBorder="1"/>
    <xf numFmtId="49" fontId="7" fillId="0" borderId="4" xfId="0" applyNumberFormat="1" applyFont="1" applyBorder="1"/>
    <xf numFmtId="49" fontId="7" fillId="5" borderId="20" xfId="0" applyNumberFormat="1" applyFont="1" applyFill="1" applyBorder="1"/>
    <xf numFmtId="49" fontId="7" fillId="5" borderId="1" xfId="0" applyNumberFormat="1" applyFont="1" applyFill="1" applyBorder="1"/>
    <xf numFmtId="49" fontId="7" fillId="5" borderId="28" xfId="0" applyNumberFormat="1" applyFont="1" applyFill="1" applyBorder="1"/>
    <xf numFmtId="49" fontId="7" fillId="5" borderId="18" xfId="0" applyNumberFormat="1" applyFont="1" applyFill="1" applyBorder="1"/>
    <xf numFmtId="49" fontId="7" fillId="0" borderId="0" xfId="0" applyNumberFormat="1" applyFont="1" applyBorder="1"/>
    <xf numFmtId="49" fontId="7" fillId="2" borderId="7" xfId="0" applyNumberFormat="1" applyFont="1" applyFill="1" applyBorder="1"/>
    <xf numFmtId="49" fontId="7" fillId="2" borderId="8" xfId="0" applyNumberFormat="1" applyFont="1" applyFill="1" applyBorder="1"/>
    <xf numFmtId="49" fontId="7" fillId="2" borderId="28" xfId="0" applyNumberFormat="1" applyFont="1" applyFill="1" applyBorder="1"/>
    <xf numFmtId="49" fontId="7" fillId="2" borderId="18" xfId="0" applyNumberFormat="1" applyFont="1" applyFill="1" applyBorder="1"/>
    <xf numFmtId="49" fontId="7" fillId="0" borderId="47" xfId="0" applyNumberFormat="1" applyFont="1" applyBorder="1"/>
    <xf numFmtId="49" fontId="7" fillId="0" borderId="15" xfId="0" applyNumberFormat="1" applyFont="1" applyBorder="1"/>
    <xf numFmtId="49" fontId="7" fillId="4" borderId="44" xfId="0" applyNumberFormat="1" applyFont="1" applyFill="1" applyBorder="1"/>
    <xf numFmtId="49" fontId="7" fillId="4" borderId="30" xfId="0" applyNumberFormat="1" applyFont="1" applyFill="1" applyBorder="1"/>
    <xf numFmtId="49" fontId="7" fillId="6" borderId="46" xfId="0" applyNumberFormat="1" applyFont="1" applyFill="1" applyBorder="1"/>
    <xf numFmtId="49" fontId="7" fillId="6" borderId="4" xfId="0" applyNumberFormat="1" applyFont="1" applyFill="1" applyBorder="1"/>
    <xf numFmtId="49" fontId="7" fillId="0" borderId="20" xfId="0" applyNumberFormat="1" applyFont="1" applyFill="1" applyBorder="1"/>
    <xf numFmtId="49" fontId="7" fillId="0" borderId="1" xfId="0" applyNumberFormat="1" applyFont="1" applyFill="1" applyBorder="1"/>
    <xf numFmtId="49" fontId="7" fillId="0" borderId="20" xfId="0" applyNumberFormat="1" applyFont="1" applyFill="1" applyBorder="1" applyAlignment="1"/>
    <xf numFmtId="49" fontId="7" fillId="0" borderId="1" xfId="0" applyNumberFormat="1" applyFont="1" applyFill="1" applyBorder="1" applyAlignment="1"/>
    <xf numFmtId="49" fontId="7" fillId="0" borderId="46" xfId="0" applyNumberFormat="1" applyFont="1" applyFill="1" applyBorder="1"/>
    <xf numFmtId="49" fontId="7" fillId="0" borderId="4" xfId="0" applyNumberFormat="1" applyFont="1" applyFill="1" applyBorder="1"/>
    <xf numFmtId="49" fontId="7" fillId="6" borderId="20" xfId="0" applyNumberFormat="1" applyFont="1" applyFill="1" applyBorder="1"/>
    <xf numFmtId="49" fontId="7" fillId="6" borderId="1" xfId="0" applyNumberFormat="1" applyFont="1" applyFill="1" applyBorder="1"/>
    <xf numFmtId="49" fontId="7" fillId="4" borderId="28" xfId="0" applyNumberFormat="1" applyFont="1" applyFill="1" applyBorder="1"/>
    <xf numFmtId="49" fontId="7" fillId="4" borderId="18" xfId="0" applyNumberFormat="1" applyFont="1" applyFill="1" applyBorder="1"/>
    <xf numFmtId="49" fontId="7" fillId="4" borderId="7" xfId="0" applyNumberFormat="1" applyFont="1" applyFill="1" applyBorder="1"/>
    <xf numFmtId="49" fontId="7" fillId="4" borderId="8" xfId="0" applyNumberFormat="1" applyFont="1" applyFill="1" applyBorder="1"/>
    <xf numFmtId="49" fontId="8" fillId="0" borderId="20" xfId="0" applyNumberFormat="1" applyFont="1" applyBorder="1"/>
    <xf numFmtId="49" fontId="8" fillId="0" borderId="1" xfId="0" applyNumberFormat="1" applyFont="1" applyBorder="1"/>
    <xf numFmtId="164" fontId="8" fillId="0" borderId="21" xfId="0" applyNumberFormat="1" applyFont="1" applyBorder="1"/>
    <xf numFmtId="165" fontId="8" fillId="0" borderId="21" xfId="0" applyNumberFormat="1" applyFont="1" applyBorder="1"/>
    <xf numFmtId="165" fontId="8" fillId="0" borderId="4" xfId="0" applyNumberFormat="1" applyFont="1" applyBorder="1"/>
    <xf numFmtId="165" fontId="8" fillId="0" borderId="22" xfId="0" applyNumberFormat="1" applyFont="1" applyBorder="1"/>
    <xf numFmtId="164" fontId="7" fillId="0" borderId="0" xfId="0" applyNumberFormat="1" applyFont="1" applyBorder="1"/>
    <xf numFmtId="49" fontId="7" fillId="0" borderId="50" xfId="0" applyNumberFormat="1" applyFont="1" applyBorder="1"/>
    <xf numFmtId="49" fontId="7" fillId="0" borderId="3" xfId="0" applyNumberFormat="1" applyFont="1" applyBorder="1"/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3" fontId="6" fillId="0" borderId="3" xfId="0" applyNumberFormat="1" applyFont="1" applyBorder="1"/>
    <xf numFmtId="164" fontId="7" fillId="0" borderId="39" xfId="0" applyNumberFormat="1" applyFont="1" applyBorder="1"/>
    <xf numFmtId="165" fontId="7" fillId="0" borderId="39" xfId="0" applyNumberFormat="1" applyFont="1" applyBorder="1"/>
    <xf numFmtId="165" fontId="7" fillId="0" borderId="40" xfId="0" applyNumberFormat="1" applyFont="1" applyBorder="1"/>
    <xf numFmtId="165" fontId="7" fillId="0" borderId="51" xfId="0" applyNumberFormat="1" applyFont="1" applyBorder="1"/>
    <xf numFmtId="0" fontId="1" fillId="3" borderId="20" xfId="0" applyFont="1" applyFill="1" applyBorder="1"/>
    <xf numFmtId="0" fontId="2" fillId="3" borderId="5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4" fontId="31" fillId="3" borderId="38" xfId="0" applyNumberFormat="1" applyFont="1" applyFill="1" applyBorder="1" applyAlignment="1"/>
    <xf numFmtId="165" fontId="30" fillId="3" borderId="24" xfId="0" applyNumberFormat="1" applyFont="1" applyFill="1" applyBorder="1" applyAlignment="1">
      <alignment horizontal="center"/>
    </xf>
    <xf numFmtId="4" fontId="33" fillId="3" borderId="2" xfId="0" applyNumberFormat="1" applyFont="1" applyFill="1" applyBorder="1" applyAlignment="1"/>
    <xf numFmtId="0" fontId="34" fillId="3" borderId="50" xfId="0" applyFont="1" applyFill="1" applyBorder="1"/>
    <xf numFmtId="0" fontId="34" fillId="3" borderId="6" xfId="0" applyFont="1" applyFill="1" applyBorder="1"/>
    <xf numFmtId="0" fontId="34" fillId="3" borderId="3" xfId="0" applyFont="1" applyFill="1" applyBorder="1" applyAlignment="1">
      <alignment horizontal="center" vertical="center" wrapText="1"/>
    </xf>
    <xf numFmtId="4" fontId="35" fillId="3" borderId="2" xfId="0" applyNumberFormat="1" applyFont="1" applyFill="1" applyBorder="1" applyAlignment="1"/>
    <xf numFmtId="0" fontId="36" fillId="3" borderId="20" xfId="0" applyFont="1" applyFill="1" applyBorder="1" applyAlignment="1"/>
    <xf numFmtId="0" fontId="37" fillId="3" borderId="1" xfId="0" applyFont="1" applyFill="1" applyBorder="1" applyAlignment="1"/>
    <xf numFmtId="0" fontId="36" fillId="3" borderId="36" xfId="0" applyFont="1" applyFill="1" applyBorder="1"/>
    <xf numFmtId="4" fontId="38" fillId="3" borderId="38" xfId="0" applyNumberFormat="1" applyFont="1" applyFill="1" applyBorder="1" applyAlignment="1"/>
    <xf numFmtId="0" fontId="37" fillId="3" borderId="20" xfId="0" applyFont="1" applyFill="1" applyBorder="1" applyAlignment="1"/>
    <xf numFmtId="4" fontId="38" fillId="3" borderId="39" xfId="0" applyNumberFormat="1" applyFont="1" applyFill="1" applyBorder="1" applyAlignment="1"/>
    <xf numFmtId="0" fontId="36" fillId="3" borderId="19" xfId="0" applyFont="1" applyFill="1" applyBorder="1"/>
    <xf numFmtId="4" fontId="38" fillId="3" borderId="21" xfId="0" applyNumberFormat="1" applyFont="1" applyFill="1" applyBorder="1" applyAlignment="1"/>
    <xf numFmtId="49" fontId="12" fillId="2" borderId="46" xfId="0" applyNumberFormat="1" applyFont="1" applyFill="1" applyBorder="1"/>
    <xf numFmtId="0" fontId="13" fillId="0" borderId="19" xfId="0" applyFont="1" applyBorder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wrapText="1"/>
    </xf>
    <xf numFmtId="4" fontId="12" fillId="0" borderId="2" xfId="0" applyNumberFormat="1" applyFont="1" applyBorder="1" applyAlignment="1"/>
    <xf numFmtId="0" fontId="13" fillId="0" borderId="5" xfId="0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49" fontId="23" fillId="2" borderId="46" xfId="0" applyNumberFormat="1" applyFont="1" applyFill="1" applyBorder="1"/>
    <xf numFmtId="0" fontId="14" fillId="0" borderId="5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4" fontId="23" fillId="0" borderId="2" xfId="0" applyNumberFormat="1" applyFont="1" applyBorder="1"/>
    <xf numFmtId="4" fontId="12" fillId="0" borderId="2" xfId="0" applyNumberFormat="1" applyFont="1" applyBorder="1"/>
    <xf numFmtId="0" fontId="14" fillId="0" borderId="3" xfId="0" applyFont="1" applyBorder="1" applyAlignment="1">
      <alignment wrapText="1"/>
    </xf>
    <xf numFmtId="49" fontId="38" fillId="3" borderId="20" xfId="0" applyNumberFormat="1" applyFont="1" applyFill="1" applyBorder="1"/>
    <xf numFmtId="0" fontId="36" fillId="3" borderId="5" xfId="0" applyFont="1" applyFill="1" applyBorder="1"/>
    <xf numFmtId="0" fontId="36" fillId="3" borderId="2" xfId="0" applyFont="1" applyFill="1" applyBorder="1" applyAlignment="1">
      <alignment horizontal="center" vertical="center" wrapText="1"/>
    </xf>
    <xf numFmtId="0" fontId="36" fillId="3" borderId="3" xfId="0" applyFont="1" applyFill="1" applyBorder="1"/>
    <xf numFmtId="0" fontId="39" fillId="3" borderId="40" xfId="0" applyFont="1" applyFill="1" applyBorder="1" applyAlignment="1">
      <alignment wrapText="1"/>
    </xf>
    <xf numFmtId="0" fontId="36" fillId="3" borderId="4" xfId="0" applyFont="1" applyFill="1" applyBorder="1"/>
    <xf numFmtId="4" fontId="38" fillId="0" borderId="2" xfId="0" applyNumberFormat="1" applyFont="1" applyBorder="1"/>
    <xf numFmtId="49" fontId="23" fillId="2" borderId="20" xfId="0" applyNumberFormat="1" applyFont="1" applyFill="1" applyBorder="1"/>
    <xf numFmtId="0" fontId="14" fillId="0" borderId="1" xfId="0" applyFont="1" applyBorder="1"/>
    <xf numFmtId="4" fontId="23" fillId="0" borderId="1" xfId="0" applyNumberFormat="1" applyFont="1" applyBorder="1"/>
    <xf numFmtId="49" fontId="23" fillId="2" borderId="50" xfId="0" applyNumberFormat="1" applyFont="1" applyFill="1" applyBorder="1"/>
    <xf numFmtId="0" fontId="14" fillId="0" borderId="3" xfId="0" applyFont="1" applyBorder="1"/>
    <xf numFmtId="0" fontId="14" fillId="0" borderId="3" xfId="0" applyFont="1" applyBorder="1" applyAlignment="1">
      <alignment horizontal="left"/>
    </xf>
    <xf numFmtId="4" fontId="23" fillId="0" borderId="3" xfId="0" applyNumberFormat="1" applyFont="1" applyBorder="1"/>
    <xf numFmtId="49" fontId="12" fillId="2" borderId="20" xfId="0" applyNumberFormat="1" applyFont="1" applyFill="1" applyBorder="1"/>
    <xf numFmtId="49" fontId="21" fillId="2" borderId="46" xfId="0" applyNumberFormat="1" applyFont="1" applyFill="1" applyBorder="1"/>
    <xf numFmtId="0" fontId="14" fillId="0" borderId="19" xfId="0" applyFont="1" applyBorder="1"/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wrapText="1"/>
    </xf>
    <xf numFmtId="4" fontId="23" fillId="0" borderId="21" xfId="0" applyNumberFormat="1" applyFont="1" applyBorder="1"/>
    <xf numFmtId="49" fontId="24" fillId="2" borderId="46" xfId="0" applyNumberFormat="1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4" fontId="23" fillId="11" borderId="2" xfId="0" applyNumberFormat="1" applyFont="1" applyFill="1" applyBorder="1"/>
    <xf numFmtId="0" fontId="38" fillId="3" borderId="20" xfId="0" applyFont="1" applyFill="1" applyBorder="1"/>
    <xf numFmtId="0" fontId="39" fillId="3" borderId="40" xfId="0" applyFont="1" applyFill="1" applyBorder="1"/>
    <xf numFmtId="0" fontId="12" fillId="0" borderId="20" xfId="0" applyFont="1" applyBorder="1"/>
    <xf numFmtId="0" fontId="23" fillId="0" borderId="20" xfId="0" applyFont="1" applyBorder="1"/>
    <xf numFmtId="0" fontId="14" fillId="0" borderId="2" xfId="0" applyFont="1" applyBorder="1" applyAlignment="1">
      <alignment horizontal="left"/>
    </xf>
    <xf numFmtId="0" fontId="12" fillId="0" borderId="50" xfId="0" applyFont="1" applyBorder="1"/>
    <xf numFmtId="0" fontId="13" fillId="0" borderId="6" xfId="0" applyFont="1" applyBorder="1"/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4" fontId="12" fillId="0" borderId="38" xfId="0" applyNumberFormat="1" applyFont="1" applyBorder="1"/>
    <xf numFmtId="0" fontId="39" fillId="3" borderId="20" xfId="0" applyFont="1" applyFill="1" applyBorder="1"/>
    <xf numFmtId="0" fontId="39" fillId="3" borderId="5" xfId="0" applyFont="1" applyFill="1" applyBorder="1"/>
    <xf numFmtId="0" fontId="39" fillId="3" borderId="2" xfId="0" applyFont="1" applyFill="1" applyBorder="1" applyAlignment="1">
      <alignment horizontal="center" vertical="center" wrapText="1"/>
    </xf>
    <xf numFmtId="4" fontId="39" fillId="3" borderId="38" xfId="0" applyNumberFormat="1" applyFont="1" applyFill="1" applyBorder="1" applyAlignment="1"/>
    <xf numFmtId="0" fontId="23" fillId="0" borderId="28" xfId="0" applyFont="1" applyBorder="1"/>
    <xf numFmtId="0" fontId="14" fillId="0" borderId="18" xfId="0" applyFont="1" applyBorder="1"/>
    <xf numFmtId="0" fontId="14" fillId="0" borderId="18" xfId="0" applyFont="1" applyBorder="1" applyAlignment="1">
      <alignment horizontal="left"/>
    </xf>
    <xf numFmtId="0" fontId="14" fillId="0" borderId="18" xfId="0" applyFont="1" applyBorder="1" applyAlignment="1">
      <alignment wrapText="1"/>
    </xf>
    <xf numFmtId="4" fontId="23" fillId="0" borderId="18" xfId="0" applyNumberFormat="1" applyFont="1" applyBorder="1"/>
    <xf numFmtId="4" fontId="23" fillId="11" borderId="18" xfId="0" applyNumberFormat="1" applyFont="1" applyFill="1" applyBorder="1"/>
    <xf numFmtId="0" fontId="38" fillId="3" borderId="50" xfId="0" applyFont="1" applyFill="1" applyBorder="1"/>
    <xf numFmtId="0" fontId="36" fillId="3" borderId="6" xfId="0" applyFont="1" applyFill="1" applyBorder="1"/>
    <xf numFmtId="0" fontId="36" fillId="3" borderId="38" xfId="0" applyFont="1" applyFill="1" applyBorder="1" applyAlignment="1">
      <alignment horizontal="center" vertical="center" wrapText="1"/>
    </xf>
    <xf numFmtId="0" fontId="36" fillId="3" borderId="40" xfId="0" applyFont="1" applyFill="1" applyBorder="1"/>
    <xf numFmtId="0" fontId="13" fillId="0" borderId="1" xfId="0" applyFont="1" applyBorder="1"/>
    <xf numFmtId="4" fontId="12" fillId="0" borderId="1" xfId="0" applyNumberFormat="1" applyFont="1" applyBorder="1"/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/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0" fontId="32" fillId="3" borderId="1" xfId="0" applyFont="1" applyFill="1" applyBorder="1"/>
    <xf numFmtId="0" fontId="34" fillId="3" borderId="20" xfId="0" applyFont="1" applyFill="1" applyBorder="1"/>
    <xf numFmtId="0" fontId="34" fillId="3" borderId="5" xfId="0" applyFont="1" applyFill="1" applyBorder="1"/>
    <xf numFmtId="0" fontId="34" fillId="3" borderId="1" xfId="0" applyFont="1" applyFill="1" applyBorder="1" applyAlignment="1">
      <alignment horizontal="center" vertical="center" wrapText="1"/>
    </xf>
    <xf numFmtId="0" fontId="34" fillId="3" borderId="3" xfId="0" applyFont="1" applyFill="1" applyBorder="1"/>
    <xf numFmtId="0" fontId="36" fillId="3" borderId="20" xfId="0" applyFont="1" applyFill="1" applyBorder="1"/>
    <xf numFmtId="0" fontId="12" fillId="2" borderId="20" xfId="0" applyFont="1" applyFill="1" applyBorder="1"/>
    <xf numFmtId="0" fontId="13" fillId="2" borderId="5" xfId="0" applyFont="1" applyFill="1" applyBorder="1"/>
    <xf numFmtId="0" fontId="13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/>
    <xf numFmtId="4" fontId="12" fillId="2" borderId="2" xfId="0" applyNumberFormat="1" applyFont="1" applyFill="1" applyBorder="1" applyAlignment="1"/>
    <xf numFmtId="0" fontId="13" fillId="2" borderId="1" xfId="0" applyFont="1" applyFill="1" applyBorder="1"/>
    <xf numFmtId="0" fontId="23" fillId="2" borderId="20" xfId="0" applyFont="1" applyFill="1" applyBorder="1"/>
    <xf numFmtId="0" fontId="14" fillId="2" borderId="5" xfId="0" applyFont="1" applyFill="1" applyBorder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/>
    <xf numFmtId="4" fontId="23" fillId="2" borderId="2" xfId="0" applyNumberFormat="1" applyFont="1" applyFill="1" applyBorder="1" applyAlignment="1"/>
    <xf numFmtId="4" fontId="23" fillId="2" borderId="38" xfId="0" applyNumberFormat="1" applyFont="1" applyFill="1" applyBorder="1" applyAlignment="1"/>
    <xf numFmtId="0" fontId="35" fillId="3" borderId="20" xfId="0" applyFont="1" applyFill="1" applyBorder="1"/>
    <xf numFmtId="0" fontId="34" fillId="3" borderId="1" xfId="0" applyFont="1" applyFill="1" applyBorder="1"/>
    <xf numFmtId="0" fontId="34" fillId="3" borderId="2" xfId="0" applyFont="1" applyFill="1" applyBorder="1"/>
    <xf numFmtId="4" fontId="35" fillId="3" borderId="1" xfId="0" applyNumberFormat="1" applyFont="1" applyFill="1" applyBorder="1" applyAlignment="1"/>
    <xf numFmtId="4" fontId="35" fillId="3" borderId="24" xfId="0" applyNumberFormat="1" applyFont="1" applyFill="1" applyBorder="1" applyAlignment="1">
      <alignment horizontal="center"/>
    </xf>
    <xf numFmtId="0" fontId="36" fillId="3" borderId="1" xfId="0" applyFont="1" applyFill="1" applyBorder="1"/>
    <xf numFmtId="0" fontId="36" fillId="3" borderId="1" xfId="0" applyFont="1" applyFill="1" applyBorder="1" applyAlignment="1">
      <alignment horizontal="center" vertical="center" wrapText="1"/>
    </xf>
    <xf numFmtId="4" fontId="38" fillId="3" borderId="40" xfId="0" applyNumberFormat="1" applyFont="1" applyFill="1" applyBorder="1" applyAlignment="1"/>
    <xf numFmtId="165" fontId="30" fillId="3" borderId="52" xfId="0" applyNumberFormat="1" applyFont="1" applyFill="1" applyBorder="1" applyAlignment="1">
      <alignment horizontal="center" wrapText="1"/>
    </xf>
    <xf numFmtId="165" fontId="30" fillId="3" borderId="54" xfId="0" applyNumberFormat="1" applyFont="1" applyFill="1" applyBorder="1" applyAlignment="1">
      <alignment horizontal="center" wrapText="1"/>
    </xf>
    <xf numFmtId="4" fontId="38" fillId="3" borderId="4" xfId="0" applyNumberFormat="1" applyFont="1" applyFill="1" applyBorder="1" applyAlignment="1"/>
    <xf numFmtId="4" fontId="38" fillId="3" borderId="56" xfId="0" applyNumberFormat="1" applyFont="1" applyFill="1" applyBorder="1" applyAlignment="1">
      <alignment horizontal="center"/>
    </xf>
    <xf numFmtId="0" fontId="12" fillId="2" borderId="20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13" fillId="2" borderId="40" xfId="0" applyFont="1" applyFill="1" applyBorder="1" applyAlignment="1">
      <alignment horizontal="left"/>
    </xf>
    <xf numFmtId="4" fontId="12" fillId="2" borderId="40" xfId="0" applyNumberFormat="1" applyFont="1" applyFill="1" applyBorder="1" applyAlignment="1"/>
    <xf numFmtId="4" fontId="12" fillId="2" borderId="1" xfId="0" applyNumberFormat="1" applyFont="1" applyFill="1" applyBorder="1" applyAlignment="1"/>
    <xf numFmtId="0" fontId="23" fillId="2" borderId="20" xfId="0" applyFont="1" applyFill="1" applyBorder="1" applyAlignment="1">
      <alignment horizontal="left"/>
    </xf>
    <xf numFmtId="4" fontId="23" fillId="2" borderId="1" xfId="0" applyNumberFormat="1" applyFont="1" applyFill="1" applyBorder="1" applyAlignment="1"/>
    <xf numFmtId="0" fontId="41" fillId="3" borderId="20" xfId="0" applyFont="1" applyFill="1" applyBorder="1"/>
    <xf numFmtId="0" fontId="34" fillId="3" borderId="1" xfId="0" applyFont="1" applyFill="1" applyBorder="1" applyAlignment="1">
      <alignment horizontal="left"/>
    </xf>
    <xf numFmtId="0" fontId="34" fillId="3" borderId="3" xfId="0" applyFont="1" applyFill="1" applyBorder="1" applyAlignment="1">
      <alignment wrapText="1"/>
    </xf>
    <xf numFmtId="4" fontId="35" fillId="3" borderId="1" xfId="0" applyNumberFormat="1" applyFont="1" applyFill="1" applyBorder="1"/>
    <xf numFmtId="0" fontId="42" fillId="3" borderId="20" xfId="0" applyFont="1" applyFill="1" applyBorder="1"/>
    <xf numFmtId="0" fontId="36" fillId="3" borderId="2" xfId="0" applyFont="1" applyFill="1" applyBorder="1" applyAlignment="1">
      <alignment horizontal="left"/>
    </xf>
    <xf numFmtId="0" fontId="36" fillId="3" borderId="3" xfId="0" applyFont="1" applyFill="1" applyBorder="1" applyAlignment="1">
      <alignment wrapText="1"/>
    </xf>
    <xf numFmtId="4" fontId="38" fillId="3" borderId="3" xfId="0" applyNumberFormat="1" applyFont="1" applyFill="1" applyBorder="1" applyAlignment="1"/>
    <xf numFmtId="0" fontId="36" fillId="3" borderId="4" xfId="0" applyFont="1" applyFill="1" applyBorder="1" applyAlignment="1">
      <alignment horizontal="justify" vertical="distributed" wrapText="1"/>
    </xf>
    <xf numFmtId="0" fontId="21" fillId="2" borderId="20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36" fillId="3" borderId="4" xfId="0" applyFont="1" applyFill="1" applyBorder="1" applyAlignment="1">
      <alignment horizontal="left" vertical="distributed" wrapText="1"/>
    </xf>
    <xf numFmtId="4" fontId="12" fillId="0" borderId="3" xfId="0" applyNumberFormat="1" applyFont="1" applyBorder="1"/>
    <xf numFmtId="0" fontId="21" fillId="2" borderId="50" xfId="0" applyFont="1" applyFill="1" applyBorder="1"/>
    <xf numFmtId="0" fontId="15" fillId="0" borderId="6" xfId="0" applyFont="1" applyBorder="1"/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wrapText="1"/>
    </xf>
    <xf numFmtId="4" fontId="21" fillId="0" borderId="3" xfId="0" applyNumberFormat="1" applyFont="1" applyBorder="1"/>
    <xf numFmtId="4" fontId="21" fillId="11" borderId="3" xfId="0" applyNumberFormat="1" applyFont="1" applyFill="1" applyBorder="1"/>
    <xf numFmtId="0" fontId="33" fillId="3" borderId="20" xfId="0" applyFont="1" applyFill="1" applyBorder="1"/>
    <xf numFmtId="0" fontId="34" fillId="3" borderId="58" xfId="0" applyFont="1" applyFill="1" applyBorder="1"/>
    <xf numFmtId="0" fontId="34" fillId="3" borderId="38" xfId="0" applyFont="1" applyFill="1" applyBorder="1"/>
    <xf numFmtId="4" fontId="35" fillId="3" borderId="3" xfId="0" applyNumberFormat="1" applyFont="1" applyFill="1" applyBorder="1" applyAlignment="1"/>
    <xf numFmtId="4" fontId="35" fillId="3" borderId="38" xfId="0" applyNumberFormat="1" applyFont="1" applyFill="1" applyBorder="1" applyAlignment="1"/>
    <xf numFmtId="0" fontId="34" fillId="3" borderId="39" xfId="0" applyFont="1" applyFill="1" applyBorder="1"/>
    <xf numFmtId="4" fontId="35" fillId="3" borderId="4" xfId="0" applyNumberFormat="1" applyFont="1" applyFill="1" applyBorder="1" applyAlignment="1"/>
    <xf numFmtId="4" fontId="35" fillId="3" borderId="21" xfId="0" applyNumberFormat="1" applyFont="1" applyFill="1" applyBorder="1" applyAlignment="1"/>
    <xf numFmtId="0" fontId="36" fillId="3" borderId="58" xfId="0" applyFont="1" applyFill="1" applyBorder="1"/>
    <xf numFmtId="0" fontId="13" fillId="2" borderId="58" xfId="0" applyFont="1" applyFill="1" applyBorder="1"/>
    <xf numFmtId="0" fontId="14" fillId="2" borderId="43" xfId="0" applyFont="1" applyFill="1" applyBorder="1"/>
    <xf numFmtId="0" fontId="14" fillId="2" borderId="40" xfId="0" applyFont="1" applyFill="1" applyBorder="1"/>
    <xf numFmtId="0" fontId="14" fillId="2" borderId="58" xfId="0" applyFont="1" applyFill="1" applyBorder="1"/>
    <xf numFmtId="0" fontId="34" fillId="3" borderId="43" xfId="0" applyFont="1" applyFill="1" applyBorder="1"/>
    <xf numFmtId="4" fontId="38" fillId="12" borderId="3" xfId="0" applyNumberFormat="1" applyFont="1" applyFill="1" applyBorder="1" applyAlignment="1"/>
    <xf numFmtId="0" fontId="36" fillId="3" borderId="37" xfId="0" applyFont="1" applyFill="1" applyBorder="1"/>
    <xf numFmtId="4" fontId="38" fillId="12" borderId="40" xfId="0" applyNumberFormat="1" applyFont="1" applyFill="1" applyBorder="1" applyAlignment="1"/>
    <xf numFmtId="4" fontId="38" fillId="12" borderId="4" xfId="0" applyNumberFormat="1" applyFont="1" applyFill="1" applyBorder="1" applyAlignment="1"/>
    <xf numFmtId="0" fontId="13" fillId="0" borderId="58" xfId="0" applyFont="1" applyBorder="1"/>
    <xf numFmtId="4" fontId="38" fillId="0" borderId="2" xfId="0" applyNumberFormat="1" applyFont="1" applyBorder="1" applyAlignment="1"/>
    <xf numFmtId="0" fontId="21" fillId="0" borderId="20" xfId="0" applyFont="1" applyBorder="1"/>
    <xf numFmtId="0" fontId="14" fillId="0" borderId="58" xfId="0" applyFont="1" applyBorder="1"/>
    <xf numFmtId="4" fontId="23" fillId="0" borderId="2" xfId="0" applyNumberFormat="1" applyFont="1" applyBorder="1" applyAlignment="1"/>
    <xf numFmtId="0" fontId="21" fillId="0" borderId="50" xfId="0" applyFont="1" applyBorder="1"/>
    <xf numFmtId="0" fontId="14" fillId="0" borderId="60" xfId="0" applyFont="1" applyBorder="1"/>
    <xf numFmtId="4" fontId="23" fillId="0" borderId="1" xfId="0" applyNumberFormat="1" applyFont="1" applyBorder="1" applyAlignment="1"/>
    <xf numFmtId="0" fontId="42" fillId="3" borderId="7" xfId="0" applyFont="1" applyFill="1" applyBorder="1"/>
    <xf numFmtId="0" fontId="36" fillId="3" borderId="40" xfId="0" applyFont="1" applyFill="1" applyBorder="1" applyAlignment="1">
      <alignment wrapText="1"/>
    </xf>
    <xf numFmtId="0" fontId="36" fillId="3" borderId="4" xfId="0" applyFont="1" applyFill="1" applyBorder="1" applyAlignment="1">
      <alignment wrapText="1"/>
    </xf>
    <xf numFmtId="0" fontId="13" fillId="2" borderId="37" xfId="0" applyFont="1" applyFill="1" applyBorder="1" applyAlignment="1">
      <alignment horizontal="left" vertical="center"/>
    </xf>
    <xf numFmtId="4" fontId="38" fillId="2" borderId="21" xfId="0" applyNumberFormat="1" applyFont="1" applyFill="1" applyBorder="1" applyAlignment="1"/>
    <xf numFmtId="0" fontId="12" fillId="2" borderId="28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 vertical="center"/>
    </xf>
    <xf numFmtId="4" fontId="23" fillId="2" borderId="41" xfId="0" applyNumberFormat="1" applyFont="1" applyFill="1" applyBorder="1" applyAlignment="1"/>
    <xf numFmtId="4" fontId="23" fillId="11" borderId="41" xfId="0" applyNumberFormat="1" applyFont="1" applyFill="1" applyBorder="1" applyAlignment="1"/>
    <xf numFmtId="0" fontId="43" fillId="3" borderId="20" xfId="0" applyFont="1" applyFill="1" applyBorder="1"/>
    <xf numFmtId="0" fontId="39" fillId="3" borderId="58" xfId="0" applyFont="1" applyFill="1" applyBorder="1"/>
    <xf numFmtId="0" fontId="39" fillId="3" borderId="3" xfId="0" applyFont="1" applyFill="1" applyBorder="1" applyAlignment="1">
      <alignment wrapText="1"/>
    </xf>
    <xf numFmtId="0" fontId="39" fillId="3" borderId="4" xfId="0" applyFont="1" applyFill="1" applyBorder="1" applyAlignment="1">
      <alignment wrapText="1"/>
    </xf>
    <xf numFmtId="4" fontId="12" fillId="2" borderId="21" xfId="0" applyNumberFormat="1" applyFont="1" applyFill="1" applyBorder="1" applyAlignment="1"/>
    <xf numFmtId="0" fontId="23" fillId="2" borderId="50" xfId="0" applyFont="1" applyFill="1" applyBorder="1" applyAlignment="1">
      <alignment horizontal="left"/>
    </xf>
    <xf numFmtId="0" fontId="39" fillId="3" borderId="2" xfId="0" applyFont="1" applyFill="1" applyBorder="1" applyAlignment="1">
      <alignment horizontal="left"/>
    </xf>
    <xf numFmtId="4" fontId="39" fillId="3" borderId="39" xfId="0" applyNumberFormat="1" applyFont="1" applyFill="1" applyBorder="1" applyAlignment="1"/>
    <xf numFmtId="0" fontId="13" fillId="2" borderId="19" xfId="0" applyFont="1" applyFill="1" applyBorder="1"/>
    <xf numFmtId="0" fontId="13" fillId="2" borderId="21" xfId="0" applyFont="1" applyFill="1" applyBorder="1" applyAlignment="1">
      <alignment horizontal="left"/>
    </xf>
    <xf numFmtId="0" fontId="13" fillId="2" borderId="4" xfId="0" applyFont="1" applyFill="1" applyBorder="1" applyAlignment="1">
      <alignment wrapText="1"/>
    </xf>
    <xf numFmtId="0" fontId="14" fillId="2" borderId="19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4" fontId="23" fillId="2" borderId="21" xfId="0" applyNumberFormat="1" applyFont="1" applyFill="1" applyBorder="1" applyAlignment="1"/>
    <xf numFmtId="0" fontId="44" fillId="3" borderId="20" xfId="0" applyFont="1" applyFill="1" applyBorder="1"/>
    <xf numFmtId="0" fontId="34" fillId="3" borderId="1" xfId="0" applyFont="1" applyFill="1" applyBorder="1" applyAlignment="1">
      <alignment wrapText="1"/>
    </xf>
    <xf numFmtId="0" fontId="36" fillId="3" borderId="1" xfId="0" applyFont="1" applyFill="1" applyBorder="1" applyAlignment="1">
      <alignment horizontal="left"/>
    </xf>
    <xf numFmtId="0" fontId="36" fillId="3" borderId="21" xfId="0" applyFont="1" applyFill="1" applyBorder="1" applyAlignment="1">
      <alignment horizontal="left"/>
    </xf>
    <xf numFmtId="0" fontId="24" fillId="2" borderId="20" xfId="0" applyFont="1" applyFill="1" applyBorder="1"/>
    <xf numFmtId="0" fontId="9" fillId="2" borderId="5" xfId="0" applyFont="1" applyFill="1" applyBorder="1"/>
    <xf numFmtId="0" fontId="9" fillId="2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wrapText="1"/>
    </xf>
    <xf numFmtId="4" fontId="24" fillId="2" borderId="21" xfId="0" applyNumberFormat="1" applyFont="1" applyFill="1" applyBorder="1" applyAlignment="1"/>
    <xf numFmtId="0" fontId="21" fillId="2" borderId="28" xfId="0" applyFont="1" applyFill="1" applyBorder="1"/>
    <xf numFmtId="0" fontId="15" fillId="2" borderId="17" xfId="0" applyFont="1" applyFill="1" applyBorder="1"/>
    <xf numFmtId="0" fontId="15" fillId="2" borderId="26" xfId="0" applyFont="1" applyFill="1" applyBorder="1" applyAlignment="1">
      <alignment horizontal="left"/>
    </xf>
    <xf numFmtId="0" fontId="15" fillId="2" borderId="23" xfId="0" applyFont="1" applyFill="1" applyBorder="1" applyAlignment="1">
      <alignment wrapText="1"/>
    </xf>
    <xf numFmtId="4" fontId="21" fillId="2" borderId="41" xfId="0" applyNumberFormat="1" applyFont="1" applyFill="1" applyBorder="1" applyAlignment="1"/>
    <xf numFmtId="4" fontId="21" fillId="11" borderId="41" xfId="0" applyNumberFormat="1" applyFont="1" applyFill="1" applyBorder="1" applyAlignment="1"/>
    <xf numFmtId="0" fontId="45" fillId="3" borderId="3" xfId="0" applyFont="1" applyFill="1" applyBorder="1" applyAlignment="1">
      <alignment wrapText="1"/>
    </xf>
    <xf numFmtId="0" fontId="37" fillId="3" borderId="20" xfId="0" applyFont="1" applyFill="1" applyBorder="1"/>
    <xf numFmtId="0" fontId="13" fillId="2" borderId="19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/>
    </xf>
    <xf numFmtId="0" fontId="46" fillId="3" borderId="20" xfId="0" applyFont="1" applyFill="1" applyBorder="1" applyAlignment="1">
      <alignment horizontal="left"/>
    </xf>
    <xf numFmtId="0" fontId="46" fillId="3" borderId="19" xfId="0" applyFont="1" applyFill="1" applyBorder="1" applyAlignment="1">
      <alignment horizontal="left" vertical="center"/>
    </xf>
    <xf numFmtId="0" fontId="46" fillId="3" borderId="21" xfId="0" applyFont="1" applyFill="1" applyBorder="1" applyAlignment="1">
      <alignment horizontal="left" vertical="center" wrapText="1"/>
    </xf>
    <xf numFmtId="0" fontId="46" fillId="3" borderId="4" xfId="0" applyFont="1" applyFill="1" applyBorder="1" applyAlignment="1">
      <alignment vertical="distributed" wrapText="1"/>
    </xf>
    <xf numFmtId="4" fontId="47" fillId="3" borderId="21" xfId="0" applyNumberFormat="1" applyFont="1" applyFill="1" applyBorder="1" applyAlignment="1"/>
    <xf numFmtId="0" fontId="14" fillId="2" borderId="4" xfId="0" applyFont="1" applyFill="1" applyBorder="1" applyAlignment="1">
      <alignment wrapText="1"/>
    </xf>
    <xf numFmtId="4" fontId="38" fillId="12" borderId="21" xfId="0" applyNumberFormat="1" applyFont="1" applyFill="1" applyBorder="1" applyAlignment="1"/>
    <xf numFmtId="0" fontId="21" fillId="2" borderId="28" xfId="0" applyFont="1" applyFill="1" applyBorder="1" applyAlignment="1">
      <alignment horizontal="left"/>
    </xf>
    <xf numFmtId="0" fontId="14" fillId="2" borderId="6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left"/>
    </xf>
    <xf numFmtId="4" fontId="23" fillId="2" borderId="18" xfId="0" applyNumberFormat="1" applyFont="1" applyFill="1" applyBorder="1" applyAlignment="1"/>
    <xf numFmtId="4" fontId="12" fillId="2" borderId="4" xfId="0" applyNumberFormat="1" applyFont="1" applyFill="1" applyBorder="1" applyAlignment="1"/>
    <xf numFmtId="4" fontId="23" fillId="2" borderId="4" xfId="0" applyNumberFormat="1" applyFont="1" applyFill="1" applyBorder="1" applyAlignment="1"/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40" fillId="3" borderId="20" xfId="0" applyFont="1" applyFill="1" applyBorder="1"/>
    <xf numFmtId="4" fontId="33" fillId="3" borderId="1" xfId="0" applyNumberFormat="1" applyFont="1" applyFill="1" applyBorder="1" applyAlignment="1"/>
    <xf numFmtId="4" fontId="38" fillId="0" borderId="1" xfId="0" applyNumberFormat="1" applyFont="1" applyBorder="1" applyAlignment="1"/>
    <xf numFmtId="4" fontId="35" fillId="3" borderId="2" xfId="0" applyNumberFormat="1" applyFont="1" applyFill="1" applyBorder="1"/>
    <xf numFmtId="0" fontId="13" fillId="2" borderId="2" xfId="0" applyFont="1" applyFill="1" applyBorder="1" applyAlignment="1">
      <alignment horizontal="left"/>
    </xf>
    <xf numFmtId="0" fontId="15" fillId="2" borderId="5" xfId="0" applyFont="1" applyFill="1" applyBorder="1"/>
    <xf numFmtId="0" fontId="15" fillId="2" borderId="2" xfId="0" applyFont="1" applyFill="1" applyBorder="1" applyAlignment="1">
      <alignment horizontal="left"/>
    </xf>
    <xf numFmtId="0" fontId="15" fillId="2" borderId="4" xfId="0" applyFont="1" applyFill="1" applyBorder="1" applyAlignment="1">
      <alignment wrapText="1"/>
    </xf>
    <xf numFmtId="4" fontId="21" fillId="2" borderId="2" xfId="0" applyNumberFormat="1" applyFont="1" applyFill="1" applyBorder="1" applyAlignme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wrapText="1"/>
    </xf>
    <xf numFmtId="0" fontId="21" fillId="2" borderId="42" xfId="0" applyFont="1" applyFill="1" applyBorder="1"/>
    <xf numFmtId="0" fontId="14" fillId="0" borderId="61" xfId="0" applyFont="1" applyBorder="1"/>
    <xf numFmtId="0" fontId="14" fillId="0" borderId="23" xfId="0" applyFont="1" applyBorder="1" applyAlignment="1">
      <alignment horizontal="left"/>
    </xf>
    <xf numFmtId="0" fontId="14" fillId="0" borderId="23" xfId="0" applyFont="1" applyBorder="1" applyAlignment="1">
      <alignment wrapText="1"/>
    </xf>
    <xf numFmtId="4" fontId="23" fillId="0" borderId="41" xfId="0" applyNumberFormat="1" applyFont="1" applyBorder="1"/>
    <xf numFmtId="0" fontId="36" fillId="3" borderId="40" xfId="0" applyFont="1" applyFill="1" applyBorder="1" applyAlignment="1">
      <alignment vertical="distributed" wrapText="1"/>
    </xf>
    <xf numFmtId="0" fontId="14" fillId="0" borderId="6" xfId="0" applyFont="1" applyBorder="1"/>
    <xf numFmtId="4" fontId="23" fillId="0" borderId="38" xfId="0" applyNumberFormat="1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24" fillId="0" borderId="20" xfId="0" applyFont="1" applyBorder="1"/>
    <xf numFmtId="4" fontId="24" fillId="0" borderId="1" xfId="0" applyNumberFormat="1" applyFont="1" applyBorder="1"/>
    <xf numFmtId="0" fontId="15" fillId="0" borderId="5" xfId="0" applyFont="1" applyBorder="1"/>
    <xf numFmtId="4" fontId="21" fillId="0" borderId="1" xfId="0" applyNumberFormat="1" applyFont="1" applyBorder="1"/>
    <xf numFmtId="0" fontId="32" fillId="3" borderId="1" xfId="0" applyFont="1" applyFill="1" applyBorder="1" applyAlignment="1">
      <alignment horizontal="left"/>
    </xf>
    <xf numFmtId="4" fontId="12" fillId="2" borderId="2" xfId="0" applyNumberFormat="1" applyFont="1" applyFill="1" applyBorder="1"/>
    <xf numFmtId="0" fontId="14" fillId="2" borderId="2" xfId="0" applyFont="1" applyFill="1" applyBorder="1" applyAlignment="1">
      <alignment horizontal="left"/>
    </xf>
    <xf numFmtId="4" fontId="23" fillId="2" borderId="2" xfId="0" applyNumberFormat="1" applyFont="1" applyFill="1" applyBorder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wrapText="1"/>
    </xf>
    <xf numFmtId="4" fontId="12" fillId="2" borderId="1" xfId="0" applyNumberFormat="1" applyFont="1" applyFill="1" applyBorder="1"/>
    <xf numFmtId="0" fontId="14" fillId="2" borderId="17" xfId="0" applyFont="1" applyFill="1" applyBorder="1"/>
    <xf numFmtId="4" fontId="23" fillId="2" borderId="1" xfId="0" applyNumberFormat="1" applyFont="1" applyFill="1" applyBorder="1"/>
    <xf numFmtId="0" fontId="23" fillId="2" borderId="28" xfId="0" applyFont="1" applyFill="1" applyBorder="1"/>
    <xf numFmtId="0" fontId="14" fillId="2" borderId="26" xfId="0" applyFont="1" applyFill="1" applyBorder="1" applyAlignment="1">
      <alignment horizontal="left"/>
    </xf>
    <xf numFmtId="0" fontId="14" fillId="2" borderId="23" xfId="0" applyFont="1" applyFill="1" applyBorder="1" applyAlignment="1">
      <alignment wrapText="1"/>
    </xf>
    <xf numFmtId="4" fontId="23" fillId="2" borderId="18" xfId="0" applyNumberFormat="1" applyFont="1" applyFill="1" applyBorder="1"/>
    <xf numFmtId="0" fontId="23" fillId="2" borderId="50" xfId="0" applyFont="1" applyFill="1" applyBorder="1"/>
    <xf numFmtId="0" fontId="14" fillId="2" borderId="6" xfId="0" applyFont="1" applyFill="1" applyBorder="1"/>
    <xf numFmtId="0" fontId="14" fillId="2" borderId="38" xfId="0" applyFont="1" applyFill="1" applyBorder="1" applyAlignment="1">
      <alignment horizontal="left"/>
    </xf>
    <xf numFmtId="0" fontId="14" fillId="2" borderId="40" xfId="0" applyFont="1" applyFill="1" applyBorder="1" applyAlignment="1">
      <alignment wrapText="1"/>
    </xf>
    <xf numFmtId="4" fontId="23" fillId="2" borderId="3" xfId="0" applyNumberFormat="1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wrapText="1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9" fillId="0" borderId="1" xfId="0" applyFont="1" applyBorder="1"/>
    <xf numFmtId="0" fontId="9" fillId="0" borderId="2" xfId="0" applyFont="1" applyBorder="1" applyAlignment="1">
      <alignment horizontal="left"/>
    </xf>
    <xf numFmtId="0" fontId="9" fillId="0" borderId="46" xfId="0" applyFont="1" applyBorder="1" applyAlignment="1">
      <alignment wrapText="1"/>
    </xf>
    <xf numFmtId="0" fontId="21" fillId="0" borderId="28" xfId="0" applyFont="1" applyBorder="1"/>
    <xf numFmtId="4" fontId="21" fillId="0" borderId="18" xfId="0" applyNumberFormat="1" applyFont="1" applyBorder="1"/>
    <xf numFmtId="0" fontId="49" fillId="3" borderId="20" xfId="0" applyFont="1" applyFill="1" applyBorder="1"/>
    <xf numFmtId="0" fontId="49" fillId="3" borderId="1" xfId="0" applyFont="1" applyFill="1" applyBorder="1"/>
    <xf numFmtId="0" fontId="49" fillId="3" borderId="1" xfId="0" applyFont="1" applyFill="1" applyBorder="1" applyAlignment="1">
      <alignment horizontal="left"/>
    </xf>
    <xf numFmtId="0" fontId="50" fillId="3" borderId="1" xfId="0" applyFont="1" applyFill="1" applyBorder="1" applyAlignment="1">
      <alignment wrapText="1"/>
    </xf>
    <xf numFmtId="4" fontId="49" fillId="3" borderId="1" xfId="0" applyNumberFormat="1" applyFont="1" applyFill="1" applyBorder="1"/>
    <xf numFmtId="0" fontId="51" fillId="3" borderId="20" xfId="0" applyFont="1" applyFill="1" applyBorder="1"/>
    <xf numFmtId="0" fontId="52" fillId="3" borderId="1" xfId="0" applyFont="1" applyFill="1" applyBorder="1"/>
    <xf numFmtId="0" fontId="52" fillId="3" borderId="1" xfId="0" applyFont="1" applyFill="1" applyBorder="1" applyAlignment="1">
      <alignment horizontal="left"/>
    </xf>
    <xf numFmtId="0" fontId="46" fillId="3" borderId="46" xfId="0" applyFont="1" applyFill="1" applyBorder="1"/>
    <xf numFmtId="0" fontId="46" fillId="3" borderId="36" xfId="0" applyFont="1" applyFill="1" applyBorder="1"/>
    <xf numFmtId="0" fontId="46" fillId="3" borderId="39" xfId="0" applyFont="1" applyFill="1" applyBorder="1" applyAlignment="1">
      <alignment horizontal="left"/>
    </xf>
    <xf numFmtId="0" fontId="46" fillId="3" borderId="20" xfId="0" applyFont="1" applyFill="1" applyBorder="1"/>
    <xf numFmtId="0" fontId="46" fillId="3" borderId="1" xfId="0" applyFont="1" applyFill="1" applyBorder="1"/>
    <xf numFmtId="0" fontId="46" fillId="3" borderId="1" xfId="0" applyFont="1" applyFill="1" applyBorder="1" applyAlignment="1">
      <alignment horizontal="left"/>
    </xf>
    <xf numFmtId="0" fontId="9" fillId="0" borderId="4" xfId="0" applyFont="1" applyBorder="1" applyAlignment="1">
      <alignment wrapText="1"/>
    </xf>
    <xf numFmtId="0" fontId="21" fillId="0" borderId="18" xfId="0" applyFont="1" applyBorder="1"/>
    <xf numFmtId="0" fontId="24" fillId="0" borderId="5" xfId="0" applyFont="1" applyBorder="1"/>
    <xf numFmtId="0" fontId="24" fillId="0" borderId="4" xfId="0" applyFont="1" applyBorder="1" applyAlignment="1">
      <alignment wrapText="1"/>
    </xf>
    <xf numFmtId="0" fontId="21" fillId="0" borderId="5" xfId="0" applyFont="1" applyBorder="1"/>
    <xf numFmtId="0" fontId="21" fillId="0" borderId="3" xfId="0" applyFont="1" applyBorder="1" applyAlignment="1">
      <alignment wrapText="1"/>
    </xf>
    <xf numFmtId="4" fontId="24" fillId="0" borderId="2" xfId="0" applyNumberFormat="1" applyFont="1" applyBorder="1"/>
    <xf numFmtId="0" fontId="21" fillId="0" borderId="18" xfId="0" applyFont="1" applyBorder="1" applyAlignment="1">
      <alignment horizontal="left"/>
    </xf>
    <xf numFmtId="0" fontId="21" fillId="0" borderId="18" xfId="0" applyFont="1" applyBorder="1" applyAlignment="1">
      <alignment wrapText="1"/>
    </xf>
    <xf numFmtId="0" fontId="36" fillId="3" borderId="39" xfId="0" applyFont="1" applyFill="1" applyBorder="1" applyAlignment="1">
      <alignment horizontal="left"/>
    </xf>
    <xf numFmtId="4" fontId="21" fillId="11" borderId="1" xfId="0" applyNumberFormat="1" applyFont="1" applyFill="1" applyBorder="1"/>
    <xf numFmtId="0" fontId="48" fillId="3" borderId="59" xfId="0" applyFont="1" applyFill="1" applyBorder="1"/>
    <xf numFmtId="4" fontId="33" fillId="3" borderId="1" xfId="0" applyNumberFormat="1" applyFont="1" applyFill="1" applyBorder="1"/>
    <xf numFmtId="0" fontId="44" fillId="3" borderId="59" xfId="0" applyFont="1" applyFill="1" applyBorder="1"/>
    <xf numFmtId="0" fontId="37" fillId="3" borderId="59" xfId="0" applyFont="1" applyFill="1" applyBorder="1"/>
    <xf numFmtId="0" fontId="24" fillId="0" borderId="59" xfId="0" applyFont="1" applyBorder="1"/>
    <xf numFmtId="0" fontId="3" fillId="3" borderId="59" xfId="0" applyFont="1" applyFill="1" applyBorder="1"/>
    <xf numFmtId="0" fontId="15" fillId="2" borderId="1" xfId="0" applyFont="1" applyFill="1" applyBorder="1" applyAlignment="1">
      <alignment wrapText="1"/>
    </xf>
    <xf numFmtId="4" fontId="21" fillId="2" borderId="1" xfId="0" applyNumberFormat="1" applyFont="1" applyFill="1" applyBorder="1"/>
    <xf numFmtId="165" fontId="30" fillId="3" borderId="56" xfId="0" applyNumberFormat="1" applyFont="1" applyFill="1" applyBorder="1" applyAlignment="1">
      <alignment horizontal="center"/>
    </xf>
    <xf numFmtId="4" fontId="38" fillId="3" borderId="3" xfId="0" applyNumberFormat="1" applyFont="1" applyFill="1" applyBorder="1" applyAlignment="1"/>
    <xf numFmtId="4" fontId="38" fillId="3" borderId="40" xfId="0" applyNumberFormat="1" applyFont="1" applyFill="1" applyBorder="1" applyAlignment="1"/>
    <xf numFmtId="0" fontId="15" fillId="2" borderId="61" xfId="0" applyFont="1" applyFill="1" applyBorder="1"/>
    <xf numFmtId="0" fontId="15" fillId="2" borderId="41" xfId="0" applyFont="1" applyFill="1" applyBorder="1" applyAlignment="1">
      <alignment horizontal="left"/>
    </xf>
    <xf numFmtId="4" fontId="21" fillId="11" borderId="2" xfId="0" applyNumberFormat="1" applyFont="1" applyFill="1" applyBorder="1" applyAlignment="1"/>
    <xf numFmtId="4" fontId="38" fillId="12" borderId="37" xfId="0" applyNumberFormat="1" applyFont="1" applyFill="1" applyBorder="1" applyAlignment="1"/>
    <xf numFmtId="4" fontId="38" fillId="12" borderId="38" xfId="0" applyNumberFormat="1" applyFont="1" applyFill="1" applyBorder="1" applyAlignment="1"/>
    <xf numFmtId="4" fontId="38" fillId="12" borderId="39" xfId="0" applyNumberFormat="1" applyFont="1" applyFill="1" applyBorder="1" applyAlignment="1"/>
    <xf numFmtId="165" fontId="30" fillId="3" borderId="13" xfId="0" applyNumberFormat="1" applyFont="1" applyFill="1" applyBorder="1" applyAlignment="1">
      <alignment horizontal="center"/>
    </xf>
    <xf numFmtId="0" fontId="24" fillId="2" borderId="46" xfId="0" applyFont="1" applyFill="1" applyBorder="1"/>
    <xf numFmtId="0" fontId="9" fillId="2" borderId="19" xfId="0" applyFont="1" applyFill="1" applyBorder="1"/>
    <xf numFmtId="0" fontId="9" fillId="2" borderId="21" xfId="0" applyFont="1" applyFill="1" applyBorder="1" applyAlignment="1">
      <alignment horizontal="left"/>
    </xf>
    <xf numFmtId="4" fontId="12" fillId="0" borderId="21" xfId="0" applyNumberFormat="1" applyFont="1" applyBorder="1"/>
    <xf numFmtId="0" fontId="40" fillId="3" borderId="20" xfId="0" applyFont="1" applyFill="1" applyBorder="1" applyAlignment="1">
      <alignment wrapText="1"/>
    </xf>
    <xf numFmtId="0" fontId="32" fillId="3" borderId="5" xfId="0" applyFont="1" applyFill="1" applyBorder="1" applyAlignment="1">
      <alignment wrapText="1"/>
    </xf>
    <xf numFmtId="0" fontId="32" fillId="3" borderId="1" xfId="0" applyFont="1" applyFill="1" applyBorder="1" applyAlignment="1">
      <alignment horizontal="left" wrapText="1"/>
    </xf>
    <xf numFmtId="4" fontId="33" fillId="3" borderId="2" xfId="0" applyNumberFormat="1" applyFont="1" applyFill="1" applyBorder="1" applyAlignment="1">
      <alignment wrapText="1"/>
    </xf>
    <xf numFmtId="165" fontId="30" fillId="3" borderId="24" xfId="0" applyNumberFormat="1" applyFont="1" applyFill="1" applyBorder="1" applyAlignment="1">
      <alignment horizontal="center" wrapText="1"/>
    </xf>
    <xf numFmtId="0" fontId="21" fillId="0" borderId="42" xfId="0" applyFont="1" applyBorder="1"/>
    <xf numFmtId="0" fontId="15" fillId="0" borderId="23" xfId="0" applyFont="1" applyBorder="1"/>
    <xf numFmtId="0" fontId="15" fillId="0" borderId="23" xfId="0" applyFont="1" applyBorder="1" applyAlignment="1">
      <alignment horizontal="left"/>
    </xf>
    <xf numFmtId="0" fontId="15" fillId="0" borderId="23" xfId="0" applyFont="1" applyBorder="1" applyAlignment="1">
      <alignment wrapText="1"/>
    </xf>
    <xf numFmtId="4" fontId="21" fillId="0" borderId="23" xfId="0" applyNumberFormat="1" applyFont="1" applyBorder="1"/>
    <xf numFmtId="4" fontId="21" fillId="11" borderId="23" xfId="0" applyNumberFormat="1" applyFont="1" applyFill="1" applyBorder="1"/>
    <xf numFmtId="0" fontId="14" fillId="3" borderId="62" xfId="0" applyFont="1" applyFill="1" applyBorder="1"/>
    <xf numFmtId="0" fontId="13" fillId="3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4" fontId="13" fillId="3" borderId="18" xfId="0" applyNumberFormat="1" applyFont="1" applyFill="1" applyBorder="1" applyAlignment="1">
      <alignment horizontal="center" vertical="center"/>
    </xf>
    <xf numFmtId="165" fontId="13" fillId="3" borderId="24" xfId="0" applyNumberFormat="1" applyFont="1" applyFill="1" applyBorder="1" applyAlignment="1">
      <alignment horizontal="center"/>
    </xf>
    <xf numFmtId="0" fontId="14" fillId="0" borderId="0" xfId="0" applyFont="1"/>
    <xf numFmtId="0" fontId="24" fillId="0" borderId="1" xfId="0" applyFont="1" applyFill="1" applyBorder="1" applyAlignment="1">
      <alignment horizontal="left"/>
    </xf>
    <xf numFmtId="0" fontId="33" fillId="3" borderId="1" xfId="0" applyFont="1" applyFill="1" applyBorder="1" applyAlignment="1">
      <alignment wrapText="1"/>
    </xf>
    <xf numFmtId="0" fontId="33" fillId="3" borderId="1" xfId="0" applyFont="1" applyFill="1" applyBorder="1" applyAlignment="1">
      <alignment horizontal="left" vertical="center" wrapText="1"/>
    </xf>
    <xf numFmtId="0" fontId="33" fillId="3" borderId="19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/>
    <xf numFmtId="165" fontId="31" fillId="3" borderId="24" xfId="0" applyNumberFormat="1" applyFont="1" applyFill="1" applyBorder="1" applyAlignment="1">
      <alignment horizontal="center"/>
    </xf>
    <xf numFmtId="0" fontId="23" fillId="0" borderId="0" xfId="0" applyFont="1"/>
    <xf numFmtId="0" fontId="33" fillId="3" borderId="1" xfId="0" applyFont="1" applyFill="1" applyBorder="1" applyAlignment="1">
      <alignment horizontal="center" vertical="center"/>
    </xf>
    <xf numFmtId="0" fontId="33" fillId="3" borderId="5" xfId="0" applyFont="1" applyFill="1" applyBorder="1"/>
    <xf numFmtId="0" fontId="33" fillId="3" borderId="2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vertical="center"/>
    </xf>
    <xf numFmtId="0" fontId="33" fillId="3" borderId="5" xfId="0" applyFont="1" applyFill="1" applyBorder="1" applyAlignment="1">
      <alignment vertical="center"/>
    </xf>
    <xf numFmtId="0" fontId="33" fillId="3" borderId="4" xfId="0" applyFont="1" applyFill="1" applyBorder="1" applyAlignment="1">
      <alignment vertical="center" wrapText="1"/>
    </xf>
    <xf numFmtId="4" fontId="33" fillId="3" borderId="2" xfId="0" applyNumberFormat="1" applyFont="1" applyFill="1" applyBorder="1" applyAlignment="1">
      <alignment vertical="center"/>
    </xf>
    <xf numFmtId="165" fontId="31" fillId="3" borderId="2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3" fillId="3" borderId="43" xfId="0" applyFont="1" applyFill="1" applyBorder="1"/>
    <xf numFmtId="0" fontId="33" fillId="3" borderId="3" xfId="0" applyFont="1" applyFill="1" applyBorder="1"/>
    <xf numFmtId="0" fontId="33" fillId="3" borderId="58" xfId="0" applyFont="1" applyFill="1" applyBorder="1"/>
    <xf numFmtId="0" fontId="33" fillId="3" borderId="1" xfId="0" applyFont="1" applyFill="1" applyBorder="1" applyAlignment="1">
      <alignment vertical="distributed" wrapText="1"/>
    </xf>
    <xf numFmtId="0" fontId="2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5" fillId="2" borderId="6" xfId="0" applyFont="1" applyFill="1" applyBorder="1"/>
    <xf numFmtId="0" fontId="21" fillId="0" borderId="0" xfId="0" applyFont="1" applyAlignment="1">
      <alignment horizontal="center" vertical="center"/>
    </xf>
    <xf numFmtId="0" fontId="24" fillId="3" borderId="7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31" fillId="3" borderId="20" xfId="0" applyFont="1" applyFill="1" applyBorder="1"/>
    <xf numFmtId="0" fontId="31" fillId="3" borderId="5" xfId="0" applyFont="1" applyFill="1" applyBorder="1"/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distributed" wrapText="1"/>
    </xf>
    <xf numFmtId="0" fontId="35" fillId="3" borderId="1" xfId="0" applyFont="1" applyFill="1" applyBorder="1" applyAlignment="1">
      <alignment vertical="distributed" wrapText="1"/>
    </xf>
    <xf numFmtId="0" fontId="14" fillId="2" borderId="3" xfId="0" applyFont="1" applyFill="1" applyBorder="1" applyAlignment="1">
      <alignment horizontal="left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left"/>
    </xf>
    <xf numFmtId="0" fontId="14" fillId="2" borderId="23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distributed"/>
    </xf>
    <xf numFmtId="0" fontId="2" fillId="5" borderId="17" xfId="0" applyFont="1" applyFill="1" applyBorder="1" applyAlignment="1">
      <alignment wrapText="1"/>
    </xf>
    <xf numFmtId="0" fontId="2" fillId="5" borderId="18" xfId="0" applyFont="1" applyFill="1" applyBorder="1" applyAlignment="1"/>
    <xf numFmtId="0" fontId="2" fillId="5" borderId="5" xfId="0" applyFont="1" applyFill="1" applyBorder="1" applyAlignment="1">
      <alignment wrapText="1"/>
    </xf>
    <xf numFmtId="0" fontId="2" fillId="5" borderId="1" xfId="0" applyFont="1" applyFill="1" applyBorder="1" applyAlignment="1"/>
    <xf numFmtId="0" fontId="28" fillId="3" borderId="48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165" fontId="3" fillId="9" borderId="3" xfId="0" applyNumberFormat="1" applyFont="1" applyFill="1" applyBorder="1" applyAlignment="1">
      <alignment horizontal="right" wrapText="1"/>
    </xf>
    <xf numFmtId="165" fontId="3" fillId="9" borderId="40" xfId="0" applyNumberFormat="1" applyFont="1" applyFill="1" applyBorder="1" applyAlignment="1">
      <alignment horizontal="right" wrapText="1"/>
    </xf>
    <xf numFmtId="165" fontId="3" fillId="9" borderId="4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left" vertical="center"/>
    </xf>
    <xf numFmtId="0" fontId="15" fillId="8" borderId="15" xfId="0" applyFont="1" applyFill="1" applyBorder="1" applyAlignment="1">
      <alignment horizontal="left" vertical="center"/>
    </xf>
    <xf numFmtId="0" fontId="15" fillId="8" borderId="16" xfId="0" applyFont="1" applyFill="1" applyBorder="1" applyAlignment="1">
      <alignment horizontal="left" vertical="center"/>
    </xf>
    <xf numFmtId="0" fontId="14" fillId="8" borderId="47" xfId="0" applyFont="1" applyFill="1" applyBorder="1" applyAlignment="1">
      <alignment horizontal="left"/>
    </xf>
    <xf numFmtId="0" fontId="14" fillId="8" borderId="15" xfId="0" applyFont="1" applyFill="1" applyBorder="1" applyAlignment="1">
      <alignment horizontal="left"/>
    </xf>
    <xf numFmtId="0" fontId="14" fillId="8" borderId="16" xfId="0" applyFont="1" applyFill="1" applyBorder="1" applyAlignment="1">
      <alignment horizontal="left"/>
    </xf>
    <xf numFmtId="0" fontId="19" fillId="7" borderId="47" xfId="0" applyFont="1" applyFill="1" applyBorder="1" applyAlignment="1">
      <alignment horizontal="left"/>
    </xf>
    <xf numFmtId="0" fontId="19" fillId="7" borderId="15" xfId="0" applyFont="1" applyFill="1" applyBorder="1" applyAlignment="1">
      <alignment horizontal="left"/>
    </xf>
    <xf numFmtId="0" fontId="19" fillId="7" borderId="16" xfId="0" applyFont="1" applyFill="1" applyBorder="1" applyAlignment="1">
      <alignment horizontal="left"/>
    </xf>
    <xf numFmtId="0" fontId="24" fillId="9" borderId="40" xfId="0" applyFont="1" applyFill="1" applyBorder="1" applyAlignment="1">
      <alignment vertical="center" wrapText="1"/>
    </xf>
    <xf numFmtId="0" fontId="24" fillId="9" borderId="4" xfId="0" applyFont="1" applyFill="1" applyBorder="1" applyAlignment="1">
      <alignment vertical="center" wrapText="1"/>
    </xf>
    <xf numFmtId="0" fontId="14" fillId="8" borderId="47" xfId="0" applyFont="1" applyFill="1" applyBorder="1" applyAlignment="1">
      <alignment horizontal="left" vertical="center" wrapText="1"/>
    </xf>
    <xf numFmtId="0" fontId="14" fillId="8" borderId="15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25" fillId="7" borderId="47" xfId="0" applyFont="1" applyFill="1" applyBorder="1" applyAlignment="1">
      <alignment horizontal="left" vertical="top" wrapText="1"/>
    </xf>
    <xf numFmtId="0" fontId="25" fillId="7" borderId="15" xfId="0" applyFont="1" applyFill="1" applyBorder="1" applyAlignment="1">
      <alignment horizontal="left" vertical="top" wrapText="1"/>
    </xf>
    <xf numFmtId="0" fontId="25" fillId="7" borderId="16" xfId="0" applyFont="1" applyFill="1" applyBorder="1" applyAlignment="1">
      <alignment horizontal="left" vertical="top" wrapText="1"/>
    </xf>
    <xf numFmtId="0" fontId="14" fillId="8" borderId="47" xfId="0" applyFont="1" applyFill="1" applyBorder="1" applyAlignment="1">
      <alignment horizontal="left" wrapText="1"/>
    </xf>
    <xf numFmtId="0" fontId="14" fillId="8" borderId="15" xfId="0" applyFont="1" applyFill="1" applyBorder="1" applyAlignment="1">
      <alignment horizontal="left" wrapText="1"/>
    </xf>
    <xf numFmtId="0" fontId="14" fillId="8" borderId="16" xfId="0" applyFont="1" applyFill="1" applyBorder="1" applyAlignment="1">
      <alignment horizontal="left" wrapText="1"/>
    </xf>
    <xf numFmtId="0" fontId="19" fillId="10" borderId="47" xfId="0" applyFont="1" applyFill="1" applyBorder="1" applyAlignment="1">
      <alignment horizontal="left" vertical="center" wrapText="1"/>
    </xf>
    <xf numFmtId="0" fontId="19" fillId="10" borderId="15" xfId="0" applyFont="1" applyFill="1" applyBorder="1" applyAlignment="1">
      <alignment horizontal="left" vertical="center" wrapText="1"/>
    </xf>
    <xf numFmtId="0" fontId="14" fillId="8" borderId="47" xfId="0" applyFont="1" applyFill="1" applyBorder="1" applyAlignment="1">
      <alignment horizontal="left" vertical="center"/>
    </xf>
    <xf numFmtId="0" fontId="14" fillId="8" borderId="15" xfId="0" applyFont="1" applyFill="1" applyBorder="1" applyAlignment="1">
      <alignment horizontal="left" vertical="center"/>
    </xf>
    <xf numFmtId="0" fontId="25" fillId="7" borderId="47" xfId="0" applyFont="1" applyFill="1" applyBorder="1" applyAlignment="1">
      <alignment horizontal="left" vertical="center"/>
    </xf>
    <xf numFmtId="0" fontId="25" fillId="7" borderId="15" xfId="0" applyFont="1" applyFill="1" applyBorder="1" applyAlignment="1">
      <alignment horizontal="left" vertical="center"/>
    </xf>
    <xf numFmtId="0" fontId="26" fillId="0" borderId="47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5" fillId="7" borderId="47" xfId="0" applyFont="1" applyFill="1" applyBorder="1" applyAlignment="1">
      <alignment horizontal="left" vertical="center" wrapText="1"/>
    </xf>
    <xf numFmtId="0" fontId="25" fillId="7" borderId="15" xfId="0" applyFont="1" applyFill="1" applyBorder="1" applyAlignment="1">
      <alignment horizontal="left" vertical="center" wrapText="1"/>
    </xf>
    <xf numFmtId="0" fontId="9" fillId="7" borderId="47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horizontal="left" vertical="center"/>
    </xf>
    <xf numFmtId="0" fontId="19" fillId="7" borderId="47" xfId="0" applyFont="1" applyFill="1" applyBorder="1" applyAlignment="1">
      <alignment horizontal="left" wrapText="1"/>
    </xf>
    <xf numFmtId="0" fontId="19" fillId="7" borderId="15" xfId="0" applyFont="1" applyFill="1" applyBorder="1" applyAlignment="1">
      <alignment horizontal="left" wrapText="1"/>
    </xf>
    <xf numFmtId="0" fontId="19" fillId="7" borderId="16" xfId="0" applyFont="1" applyFill="1" applyBorder="1" applyAlignment="1">
      <alignment horizontal="left" wrapText="1"/>
    </xf>
    <xf numFmtId="0" fontId="15" fillId="8" borderId="47" xfId="0" applyFont="1" applyFill="1" applyBorder="1" applyAlignment="1">
      <alignment horizontal="left" vertical="distributed" wrapText="1"/>
    </xf>
    <xf numFmtId="0" fontId="15" fillId="8" borderId="15" xfId="0" applyFont="1" applyFill="1" applyBorder="1" applyAlignment="1">
      <alignment horizontal="left" vertical="distributed" wrapText="1"/>
    </xf>
    <xf numFmtId="0" fontId="15" fillId="8" borderId="16" xfId="0" applyFont="1" applyFill="1" applyBorder="1" applyAlignment="1">
      <alignment horizontal="left" vertical="distributed" wrapText="1"/>
    </xf>
    <xf numFmtId="0" fontId="25" fillId="7" borderId="47" xfId="0" applyFont="1" applyFill="1" applyBorder="1" applyAlignment="1">
      <alignment horizontal="left"/>
    </xf>
    <xf numFmtId="0" fontId="25" fillId="7" borderId="15" xfId="0" applyFont="1" applyFill="1" applyBorder="1" applyAlignment="1">
      <alignment horizontal="left"/>
    </xf>
    <xf numFmtId="0" fontId="25" fillId="7" borderId="1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5" fontId="30" fillId="3" borderId="52" xfId="0" applyNumberFormat="1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6" xfId="0" applyBorder="1" applyAlignment="1">
      <alignment horizontal="center"/>
    </xf>
    <xf numFmtId="165" fontId="30" fillId="3" borderId="54" xfId="0" applyNumberFormat="1" applyFont="1" applyFill="1" applyBorder="1" applyAlignment="1">
      <alignment horizontal="center"/>
    </xf>
    <xf numFmtId="165" fontId="30" fillId="3" borderId="56" xfId="0" applyNumberFormat="1" applyFont="1" applyFill="1" applyBorder="1" applyAlignment="1">
      <alignment horizontal="center"/>
    </xf>
    <xf numFmtId="165" fontId="30" fillId="3" borderId="53" xfId="0" applyNumberFormat="1" applyFont="1" applyFill="1" applyBorder="1" applyAlignment="1">
      <alignment horizontal="center"/>
    </xf>
    <xf numFmtId="165" fontId="30" fillId="3" borderId="55" xfId="0" applyNumberFormat="1" applyFont="1" applyFill="1" applyBorder="1" applyAlignment="1">
      <alignment horizontal="center"/>
    </xf>
    <xf numFmtId="165" fontId="30" fillId="3" borderId="57" xfId="0" applyNumberFormat="1" applyFont="1" applyFill="1" applyBorder="1" applyAlignment="1">
      <alignment horizontal="center"/>
    </xf>
    <xf numFmtId="0" fontId="36" fillId="3" borderId="40" xfId="0" applyFont="1" applyFill="1" applyBorder="1" applyAlignment="1">
      <alignment vertical="top" wrapText="1"/>
    </xf>
    <xf numFmtId="0" fontId="37" fillId="0" borderId="4" xfId="0" applyFont="1" applyBorder="1" applyAlignment="1">
      <alignment vertical="top" wrapText="1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36" fillId="3" borderId="4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0" fillId="0" borderId="11" xfId="0" applyBorder="1" applyAlignment="1">
      <alignment vertical="distributed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6"/>
  <sheetViews>
    <sheetView tabSelected="1" view="pageBreakPreview" zoomScale="160" zoomScaleNormal="100" zoomScaleSheetLayoutView="160" workbookViewId="0">
      <selection activeCell="N83" sqref="N83"/>
    </sheetView>
  </sheetViews>
  <sheetFormatPr defaultRowHeight="12.75" x14ac:dyDescent="0.2"/>
  <cols>
    <col min="1" max="7" width="2.7109375" customWidth="1"/>
    <col min="8" max="8" width="6.42578125" customWidth="1"/>
    <col min="9" max="9" width="35" customWidth="1"/>
    <col min="10" max="10" width="10.140625" hidden="1" customWidth="1"/>
    <col min="11" max="12" width="9.28515625" hidden="1" customWidth="1"/>
    <col min="13" max="13" width="9" customWidth="1"/>
    <col min="14" max="14" width="8.85546875" customWidth="1"/>
    <col min="15" max="15" width="8.5703125" customWidth="1"/>
    <col min="16" max="16" width="7" hidden="1" customWidth="1"/>
    <col min="17" max="17" width="6.140625" hidden="1" customWidth="1"/>
    <col min="18" max="18" width="6.28515625" hidden="1" customWidth="1"/>
    <col min="19" max="20" width="6.140625" bestFit="1" customWidth="1"/>
  </cols>
  <sheetData>
    <row r="2" spans="1:20" ht="12.75" customHeight="1" x14ac:dyDescent="0.2">
      <c r="A2" s="974" t="s">
        <v>395</v>
      </c>
      <c r="B2" s="974"/>
      <c r="C2" s="974"/>
      <c r="D2" s="974"/>
      <c r="E2" s="974"/>
      <c r="F2" s="974"/>
      <c r="G2" s="974"/>
      <c r="H2" s="974"/>
      <c r="I2" s="974"/>
    </row>
    <row r="3" spans="1:20" ht="12.75" customHeight="1" x14ac:dyDescent="0.2">
      <c r="A3" s="331" t="s">
        <v>396</v>
      </c>
      <c r="B3" s="317"/>
      <c r="C3" s="317"/>
      <c r="D3" s="317"/>
      <c r="E3" s="317"/>
      <c r="F3" s="317"/>
      <c r="G3" s="317"/>
      <c r="H3" s="317"/>
      <c r="I3" s="317"/>
    </row>
    <row r="4" spans="1:20" x14ac:dyDescent="0.2">
      <c r="A4" s="61" t="s">
        <v>397</v>
      </c>
    </row>
    <row r="5" spans="1:20" x14ac:dyDescent="0.2">
      <c r="A5" s="61"/>
    </row>
    <row r="6" spans="1:20" s="316" customFormat="1" ht="12.75" customHeight="1" x14ac:dyDescent="0.2">
      <c r="A6" s="976" t="s">
        <v>697</v>
      </c>
      <c r="B6" s="976"/>
      <c r="C6" s="976"/>
      <c r="D6" s="976"/>
      <c r="E6" s="976"/>
      <c r="F6" s="976"/>
      <c r="G6" s="976"/>
      <c r="H6" s="976"/>
      <c r="I6" s="976"/>
      <c r="J6" s="976"/>
      <c r="K6" s="976"/>
      <c r="L6" s="976"/>
      <c r="M6" s="976"/>
      <c r="N6" s="976"/>
      <c r="O6" s="976"/>
      <c r="P6" s="976"/>
      <c r="Q6" s="976"/>
      <c r="R6" s="976"/>
      <c r="S6" s="976"/>
      <c r="T6" s="976"/>
    </row>
    <row r="7" spans="1:20" s="318" customFormat="1" ht="15" x14ac:dyDescent="0.25">
      <c r="A7" s="977" t="s">
        <v>698</v>
      </c>
      <c r="B7" s="977"/>
      <c r="C7" s="977"/>
      <c r="D7" s="977"/>
      <c r="E7" s="977"/>
      <c r="F7" s="977"/>
      <c r="G7" s="977"/>
      <c r="H7" s="977"/>
      <c r="I7" s="977"/>
      <c r="J7" s="977"/>
      <c r="K7" s="977"/>
      <c r="L7" s="977"/>
      <c r="M7" s="977"/>
      <c r="N7" s="977"/>
      <c r="O7" s="977"/>
      <c r="P7" s="977"/>
      <c r="Q7" s="977"/>
      <c r="R7" s="977"/>
      <c r="S7" s="977"/>
      <c r="T7" s="977"/>
    </row>
    <row r="10" spans="1:20" s="315" customFormat="1" ht="15" x14ac:dyDescent="0.2">
      <c r="H10" s="975" t="s">
        <v>398</v>
      </c>
      <c r="I10" s="975"/>
    </row>
    <row r="11" spans="1:20" s="1" customFormat="1" ht="13.5" thickBot="1" x14ac:dyDescent="0.25">
      <c r="A11" s="11"/>
      <c r="B11" s="11"/>
      <c r="C11" s="11"/>
      <c r="D11" s="11"/>
      <c r="E11" s="11"/>
      <c r="F11" s="11"/>
      <c r="G11" s="11"/>
      <c r="H11" s="11"/>
      <c r="I11" s="15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7" customFormat="1" x14ac:dyDescent="0.2">
      <c r="A12" s="971" t="s">
        <v>370</v>
      </c>
      <c r="B12" s="972"/>
      <c r="C12" s="972"/>
      <c r="D12" s="972"/>
      <c r="E12" s="972"/>
      <c r="F12" s="972"/>
      <c r="G12" s="973"/>
      <c r="H12" s="38"/>
      <c r="I12" s="39"/>
      <c r="J12" s="36">
        <v>1</v>
      </c>
      <c r="K12" s="37">
        <v>2</v>
      </c>
      <c r="L12" s="37">
        <v>3</v>
      </c>
      <c r="M12" s="327">
        <v>1</v>
      </c>
      <c r="N12" s="327">
        <v>2</v>
      </c>
      <c r="O12" s="327">
        <v>3</v>
      </c>
      <c r="P12" s="327">
        <v>7</v>
      </c>
      <c r="Q12" s="327">
        <v>8</v>
      </c>
      <c r="R12" s="327">
        <v>9</v>
      </c>
      <c r="S12" s="327">
        <v>4</v>
      </c>
      <c r="T12" s="328">
        <v>5</v>
      </c>
    </row>
    <row r="13" spans="1:20" s="6" customFormat="1" ht="24.75" thickBot="1" x14ac:dyDescent="0.25">
      <c r="A13" s="512" t="s">
        <v>382</v>
      </c>
      <c r="B13" s="513" t="s">
        <v>383</v>
      </c>
      <c r="C13" s="513" t="s">
        <v>384</v>
      </c>
      <c r="D13" s="513" t="s">
        <v>385</v>
      </c>
      <c r="E13" s="513" t="s">
        <v>386</v>
      </c>
      <c r="F13" s="513" t="s">
        <v>387</v>
      </c>
      <c r="G13" s="513" t="s">
        <v>388</v>
      </c>
      <c r="H13" s="40"/>
      <c r="I13" s="41"/>
      <c r="J13" s="87" t="s">
        <v>176</v>
      </c>
      <c r="K13" s="88" t="s">
        <v>179</v>
      </c>
      <c r="L13" s="88" t="s">
        <v>178</v>
      </c>
      <c r="M13" s="329" t="s">
        <v>389</v>
      </c>
      <c r="N13" s="329" t="s">
        <v>399</v>
      </c>
      <c r="O13" s="329" t="s">
        <v>688</v>
      </c>
      <c r="P13" s="310" t="s">
        <v>173</v>
      </c>
      <c r="Q13" s="310" t="s">
        <v>174</v>
      </c>
      <c r="R13" s="310" t="s">
        <v>175</v>
      </c>
      <c r="S13" s="310" t="s">
        <v>173</v>
      </c>
      <c r="T13" s="311" t="s">
        <v>174</v>
      </c>
    </row>
    <row r="14" spans="1:20" s="120" customFormat="1" ht="13.5" thickBot="1" x14ac:dyDescent="0.25">
      <c r="A14" s="514"/>
      <c r="B14" s="515"/>
      <c r="C14" s="515"/>
      <c r="D14" s="515"/>
      <c r="E14" s="515"/>
      <c r="F14" s="515"/>
      <c r="G14" s="515"/>
      <c r="H14" s="496" t="s">
        <v>0</v>
      </c>
      <c r="I14" s="497"/>
      <c r="J14" s="497"/>
      <c r="K14" s="497"/>
      <c r="L14" s="497"/>
      <c r="M14" s="497"/>
      <c r="N14" s="497"/>
      <c r="O14" s="497"/>
      <c r="P14" s="498"/>
      <c r="Q14" s="498"/>
      <c r="R14" s="498"/>
      <c r="S14" s="497"/>
      <c r="T14" s="499"/>
    </row>
    <row r="15" spans="1:20" s="120" customFormat="1" x14ac:dyDescent="0.2">
      <c r="A15" s="516"/>
      <c r="B15" s="517"/>
      <c r="C15" s="517"/>
      <c r="D15" s="517"/>
      <c r="E15" s="517"/>
      <c r="F15" s="517"/>
      <c r="G15" s="517"/>
      <c r="H15" s="142"/>
      <c r="I15" s="141" t="s">
        <v>371</v>
      </c>
      <c r="J15" s="141"/>
      <c r="K15" s="141"/>
      <c r="L15" s="141"/>
      <c r="M15" s="500">
        <f>M16+M17</f>
        <v>10475200</v>
      </c>
      <c r="N15" s="500">
        <f>N16+N17</f>
        <v>10281200</v>
      </c>
      <c r="O15" s="500">
        <f>O16+O17</f>
        <v>10283200</v>
      </c>
      <c r="P15" s="143"/>
      <c r="Q15" s="143"/>
      <c r="R15" s="143"/>
      <c r="S15" s="510">
        <f t="shared" ref="P15:T20" si="0">N15/M15*100</f>
        <v>98.148006720635408</v>
      </c>
      <c r="T15" s="511">
        <f t="shared" si="0"/>
        <v>100.01945298214217</v>
      </c>
    </row>
    <row r="16" spans="1:20" s="1" customFormat="1" x14ac:dyDescent="0.2">
      <c r="A16" s="518" t="s">
        <v>382</v>
      </c>
      <c r="B16" s="519"/>
      <c r="C16" s="519" t="s">
        <v>384</v>
      </c>
      <c r="D16" s="519" t="s">
        <v>385</v>
      </c>
      <c r="E16" s="519" t="s">
        <v>386</v>
      </c>
      <c r="F16" s="519" t="s">
        <v>387</v>
      </c>
      <c r="G16" s="519"/>
      <c r="H16" s="31">
        <v>6</v>
      </c>
      <c r="I16" s="8" t="s">
        <v>1</v>
      </c>
      <c r="J16" s="16" t="e">
        <f t="shared" ref="J16:O16" si="1">SUM(J37)</f>
        <v>#REF!</v>
      </c>
      <c r="K16" s="16" t="e">
        <f t="shared" si="1"/>
        <v>#REF!</v>
      </c>
      <c r="L16" s="16" t="e">
        <f t="shared" si="1"/>
        <v>#REF!</v>
      </c>
      <c r="M16" s="15">
        <f t="shared" si="1"/>
        <v>10365200</v>
      </c>
      <c r="N16" s="15">
        <f t="shared" si="1"/>
        <v>10211200</v>
      </c>
      <c r="O16" s="15">
        <f t="shared" si="1"/>
        <v>10233200</v>
      </c>
      <c r="P16" s="447" t="e">
        <f t="shared" si="0"/>
        <v>#REF!</v>
      </c>
      <c r="Q16" s="447" t="e">
        <f t="shared" si="0"/>
        <v>#REF!</v>
      </c>
      <c r="R16" s="447" t="e">
        <f t="shared" si="0"/>
        <v>#REF!</v>
      </c>
      <c r="S16" s="77">
        <f t="shared" si="0"/>
        <v>98.514259252112836</v>
      </c>
      <c r="T16" s="448">
        <f t="shared" si="0"/>
        <v>100.21544970228769</v>
      </c>
    </row>
    <row r="17" spans="1:20" s="1" customFormat="1" ht="13.5" thickBot="1" x14ac:dyDescent="0.25">
      <c r="A17" s="520"/>
      <c r="B17" s="521"/>
      <c r="C17" s="521" t="s">
        <v>384</v>
      </c>
      <c r="D17" s="521"/>
      <c r="E17" s="521"/>
      <c r="F17" s="521"/>
      <c r="G17" s="521"/>
      <c r="H17" s="501">
        <v>7</v>
      </c>
      <c r="I17" s="502" t="s">
        <v>2</v>
      </c>
      <c r="J17" s="503" t="e">
        <f t="shared" ref="J17:O17" si="2">SUM(J90)</f>
        <v>#REF!</v>
      </c>
      <c r="K17" s="503" t="e">
        <f t="shared" si="2"/>
        <v>#REF!</v>
      </c>
      <c r="L17" s="503" t="e">
        <f t="shared" si="2"/>
        <v>#REF!</v>
      </c>
      <c r="M17" s="504">
        <f t="shared" si="2"/>
        <v>110000</v>
      </c>
      <c r="N17" s="504">
        <f t="shared" si="2"/>
        <v>70000</v>
      </c>
      <c r="O17" s="504">
        <f t="shared" si="2"/>
        <v>50000</v>
      </c>
      <c r="P17" s="82" t="e">
        <f t="shared" si="0"/>
        <v>#REF!</v>
      </c>
      <c r="Q17" s="82" t="e">
        <f t="shared" si="0"/>
        <v>#REF!</v>
      </c>
      <c r="R17" s="82" t="e">
        <f t="shared" si="0"/>
        <v>#REF!</v>
      </c>
      <c r="S17" s="79">
        <f t="shared" si="0"/>
        <v>63.636363636363633</v>
      </c>
      <c r="T17" s="505">
        <f t="shared" si="0"/>
        <v>71.428571428571431</v>
      </c>
    </row>
    <row r="18" spans="1:20" s="120" customFormat="1" x14ac:dyDescent="0.2">
      <c r="A18" s="516"/>
      <c r="B18" s="517"/>
      <c r="C18" s="517"/>
      <c r="D18" s="517"/>
      <c r="E18" s="517"/>
      <c r="F18" s="517"/>
      <c r="G18" s="517"/>
      <c r="H18" s="142"/>
      <c r="I18" s="141" t="s">
        <v>372</v>
      </c>
      <c r="J18" s="141"/>
      <c r="K18" s="141"/>
      <c r="L18" s="141"/>
      <c r="M18" s="500">
        <f>M19+M20</f>
        <v>10475200</v>
      </c>
      <c r="N18" s="500">
        <f>N19+N20</f>
        <v>10281200</v>
      </c>
      <c r="O18" s="500">
        <f>O19+O20</f>
        <v>10283200</v>
      </c>
      <c r="P18" s="143"/>
      <c r="Q18" s="143"/>
      <c r="R18" s="143"/>
      <c r="S18" s="510">
        <f t="shared" si="0"/>
        <v>98.148006720635408</v>
      </c>
      <c r="T18" s="511">
        <f t="shared" si="0"/>
        <v>100.01945298214217</v>
      </c>
    </row>
    <row r="19" spans="1:20" s="1" customFormat="1" x14ac:dyDescent="0.2">
      <c r="A19" s="518" t="s">
        <v>382</v>
      </c>
      <c r="B19" s="519"/>
      <c r="C19" s="519" t="s">
        <v>384</v>
      </c>
      <c r="D19" s="519" t="s">
        <v>385</v>
      </c>
      <c r="E19" s="519" t="s">
        <v>386</v>
      </c>
      <c r="F19" s="519" t="s">
        <v>387</v>
      </c>
      <c r="G19" s="519"/>
      <c r="H19" s="31">
        <v>3</v>
      </c>
      <c r="I19" s="8" t="s">
        <v>3</v>
      </c>
      <c r="J19" s="16" t="e">
        <f t="shared" ref="J19:O19" si="3">SUM(J93)</f>
        <v>#REF!</v>
      </c>
      <c r="K19" s="16" t="e">
        <f t="shared" si="3"/>
        <v>#REF!</v>
      </c>
      <c r="L19" s="16" t="e">
        <f t="shared" si="3"/>
        <v>#REF!</v>
      </c>
      <c r="M19" s="15">
        <f t="shared" si="3"/>
        <v>4756200</v>
      </c>
      <c r="N19" s="15">
        <f t="shared" si="3"/>
        <v>4150200</v>
      </c>
      <c r="O19" s="15">
        <f t="shared" si="3"/>
        <v>4152200</v>
      </c>
      <c r="P19" s="447" t="e">
        <f t="shared" si="0"/>
        <v>#REF!</v>
      </c>
      <c r="Q19" s="447" t="e">
        <f t="shared" si="0"/>
        <v>#REF!</v>
      </c>
      <c r="R19" s="447" t="e">
        <f t="shared" si="0"/>
        <v>#REF!</v>
      </c>
      <c r="S19" s="77">
        <f t="shared" si="0"/>
        <v>87.258735965686895</v>
      </c>
      <c r="T19" s="448">
        <f t="shared" si="0"/>
        <v>100.04819044865307</v>
      </c>
    </row>
    <row r="20" spans="1:20" s="1" customFormat="1" ht="13.5" thickBot="1" x14ac:dyDescent="0.25">
      <c r="A20" s="520" t="s">
        <v>382</v>
      </c>
      <c r="B20" s="521"/>
      <c r="C20" s="521" t="s">
        <v>384</v>
      </c>
      <c r="D20" s="521" t="s">
        <v>385</v>
      </c>
      <c r="E20" s="521"/>
      <c r="F20" s="521" t="s">
        <v>387</v>
      </c>
      <c r="G20" s="521"/>
      <c r="H20" s="501">
        <v>4</v>
      </c>
      <c r="I20" s="502" t="s">
        <v>4</v>
      </c>
      <c r="J20" s="503" t="e">
        <f t="shared" ref="J20:O20" si="4">SUM(J166)</f>
        <v>#REF!</v>
      </c>
      <c r="K20" s="503" t="e">
        <f t="shared" si="4"/>
        <v>#REF!</v>
      </c>
      <c r="L20" s="503" t="e">
        <f t="shared" si="4"/>
        <v>#REF!</v>
      </c>
      <c r="M20" s="504">
        <f t="shared" si="4"/>
        <v>5719000</v>
      </c>
      <c r="N20" s="504">
        <f t="shared" si="4"/>
        <v>6131000</v>
      </c>
      <c r="O20" s="504">
        <f t="shared" si="4"/>
        <v>6131000</v>
      </c>
      <c r="P20" s="82" t="e">
        <f t="shared" si="0"/>
        <v>#REF!</v>
      </c>
      <c r="Q20" s="82" t="e">
        <f t="shared" si="0"/>
        <v>#REF!</v>
      </c>
      <c r="R20" s="82" t="e">
        <f t="shared" si="0"/>
        <v>#REF!</v>
      </c>
      <c r="S20" s="79">
        <f t="shared" si="0"/>
        <v>107.20405665326108</v>
      </c>
      <c r="T20" s="505">
        <f t="shared" si="0"/>
        <v>100</v>
      </c>
    </row>
    <row r="21" spans="1:20" s="1" customFormat="1" x14ac:dyDescent="0.2">
      <c r="A21" s="522"/>
      <c r="B21" s="523"/>
      <c r="C21" s="523"/>
      <c r="D21" s="523"/>
      <c r="E21" s="523"/>
      <c r="F21" s="523"/>
      <c r="G21" s="523"/>
      <c r="H21" s="506"/>
      <c r="I21" s="507" t="s">
        <v>172</v>
      </c>
      <c r="J21" s="508" t="e">
        <f t="shared" ref="J21:O21" si="5">J16+J17-J19-J20</f>
        <v>#REF!</v>
      </c>
      <c r="K21" s="508" t="e">
        <f t="shared" si="5"/>
        <v>#REF!</v>
      </c>
      <c r="L21" s="508" t="e">
        <f t="shared" si="5"/>
        <v>#REF!</v>
      </c>
      <c r="M21" s="509">
        <f t="shared" si="5"/>
        <v>0</v>
      </c>
      <c r="N21" s="509">
        <f t="shared" si="5"/>
        <v>0</v>
      </c>
      <c r="O21" s="509">
        <f t="shared" si="5"/>
        <v>0</v>
      </c>
      <c r="P21" s="70" t="e">
        <f>K21/J21*100</f>
        <v>#REF!</v>
      </c>
      <c r="Q21" s="70">
        <v>0</v>
      </c>
      <c r="R21" s="70" t="e">
        <f>M21/L21*100</f>
        <v>#REF!</v>
      </c>
      <c r="S21" s="494">
        <v>0</v>
      </c>
      <c r="T21" s="495">
        <v>0</v>
      </c>
    </row>
    <row r="22" spans="1:20" s="1" customFormat="1" x14ac:dyDescent="0.2">
      <c r="A22" s="518"/>
      <c r="B22" s="519"/>
      <c r="C22" s="519"/>
      <c r="D22" s="519"/>
      <c r="E22" s="519"/>
      <c r="F22" s="519"/>
      <c r="G22" s="519"/>
      <c r="H22" s="31"/>
      <c r="I22" s="8"/>
      <c r="J22" s="18"/>
      <c r="K22" s="8"/>
      <c r="L22" s="18"/>
      <c r="M22" s="18"/>
      <c r="N22" s="18"/>
      <c r="O22" s="18"/>
      <c r="P22" s="17"/>
      <c r="Q22" s="19"/>
      <c r="R22" s="19"/>
      <c r="S22" s="18"/>
      <c r="T22" s="42"/>
    </row>
    <row r="23" spans="1:20" s="120" customFormat="1" x14ac:dyDescent="0.2">
      <c r="A23" s="524"/>
      <c r="B23" s="525"/>
      <c r="C23" s="525"/>
      <c r="D23" s="525"/>
      <c r="E23" s="525"/>
      <c r="F23" s="525"/>
      <c r="G23" s="525"/>
      <c r="H23" s="144" t="s">
        <v>5</v>
      </c>
      <c r="I23" s="139"/>
      <c r="J23" s="145"/>
      <c r="K23" s="145"/>
      <c r="L23" s="145"/>
      <c r="M23" s="145"/>
      <c r="N23" s="145"/>
      <c r="O23" s="145"/>
      <c r="P23" s="146"/>
      <c r="Q23" s="147"/>
      <c r="R23" s="147"/>
      <c r="S23" s="145"/>
      <c r="T23" s="148"/>
    </row>
    <row r="24" spans="1:20" s="1" customFormat="1" x14ac:dyDescent="0.2">
      <c r="A24" s="518"/>
      <c r="B24" s="519"/>
      <c r="C24" s="519"/>
      <c r="D24" s="519"/>
      <c r="E24" s="519"/>
      <c r="F24" s="519"/>
      <c r="G24" s="519"/>
      <c r="H24" s="31">
        <v>8</v>
      </c>
      <c r="I24" s="8" t="s">
        <v>6</v>
      </c>
      <c r="J24" s="16">
        <f t="shared" ref="J24:O24" si="6">SUM(J192)</f>
        <v>2721893</v>
      </c>
      <c r="K24" s="16">
        <f t="shared" si="6"/>
        <v>0</v>
      </c>
      <c r="L24" s="16">
        <f t="shared" si="6"/>
        <v>0</v>
      </c>
      <c r="M24" s="15">
        <f t="shared" si="6"/>
        <v>0</v>
      </c>
      <c r="N24" s="15">
        <f t="shared" si="6"/>
        <v>0</v>
      </c>
      <c r="O24" s="15">
        <f t="shared" si="6"/>
        <v>0</v>
      </c>
      <c r="P24" s="447">
        <v>0</v>
      </c>
      <c r="Q24" s="449">
        <v>0</v>
      </c>
      <c r="R24" s="449">
        <v>0</v>
      </c>
      <c r="S24" s="60">
        <v>0</v>
      </c>
      <c r="T24" s="78">
        <v>0</v>
      </c>
    </row>
    <row r="25" spans="1:20" s="1" customFormat="1" x14ac:dyDescent="0.2">
      <c r="A25" s="518"/>
      <c r="B25" s="519"/>
      <c r="C25" s="519"/>
      <c r="D25" s="519"/>
      <c r="E25" s="519"/>
      <c r="F25" s="519"/>
      <c r="G25" s="519"/>
      <c r="H25" s="31">
        <v>5</v>
      </c>
      <c r="I25" s="8" t="s">
        <v>154</v>
      </c>
      <c r="J25" s="16">
        <f t="shared" ref="J25:O25" si="7">SUM(J199)</f>
        <v>0</v>
      </c>
      <c r="K25" s="16">
        <f t="shared" si="7"/>
        <v>0</v>
      </c>
      <c r="L25" s="16">
        <f t="shared" si="7"/>
        <v>0</v>
      </c>
      <c r="M25" s="15">
        <f t="shared" si="7"/>
        <v>0</v>
      </c>
      <c r="N25" s="15">
        <f t="shared" si="7"/>
        <v>0</v>
      </c>
      <c r="O25" s="15">
        <f t="shared" si="7"/>
        <v>0</v>
      </c>
      <c r="P25" s="447">
        <v>0</v>
      </c>
      <c r="Q25" s="449">
        <v>0</v>
      </c>
      <c r="R25" s="449">
        <v>0</v>
      </c>
      <c r="S25" s="60">
        <v>0</v>
      </c>
      <c r="T25" s="78">
        <v>0</v>
      </c>
    </row>
    <row r="26" spans="1:20" s="1" customFormat="1" x14ac:dyDescent="0.2">
      <c r="A26" s="518"/>
      <c r="B26" s="519"/>
      <c r="C26" s="519"/>
      <c r="D26" s="519"/>
      <c r="E26" s="519"/>
      <c r="F26" s="519"/>
      <c r="G26" s="519"/>
      <c r="H26" s="31"/>
      <c r="I26" s="8" t="s">
        <v>7</v>
      </c>
      <c r="J26" s="16">
        <f t="shared" ref="J26:O26" si="8">J24-J25</f>
        <v>2721893</v>
      </c>
      <c r="K26" s="16">
        <f t="shared" si="8"/>
        <v>0</v>
      </c>
      <c r="L26" s="16">
        <f t="shared" si="8"/>
        <v>0</v>
      </c>
      <c r="M26" s="15">
        <f t="shared" si="8"/>
        <v>0</v>
      </c>
      <c r="N26" s="15">
        <f t="shared" si="8"/>
        <v>0</v>
      </c>
      <c r="O26" s="15">
        <f t="shared" si="8"/>
        <v>0</v>
      </c>
      <c r="P26" s="447">
        <v>0</v>
      </c>
      <c r="Q26" s="449">
        <v>0</v>
      </c>
      <c r="R26" s="449">
        <v>0</v>
      </c>
      <c r="S26" s="60">
        <v>0</v>
      </c>
      <c r="T26" s="78">
        <v>0</v>
      </c>
    </row>
    <row r="27" spans="1:20" s="1" customFormat="1" x14ac:dyDescent="0.2">
      <c r="A27" s="518"/>
      <c r="B27" s="519"/>
      <c r="C27" s="519"/>
      <c r="D27" s="519"/>
      <c r="E27" s="519"/>
      <c r="F27" s="519"/>
      <c r="G27" s="519"/>
      <c r="H27" s="31"/>
      <c r="I27" s="8"/>
      <c r="J27" s="18"/>
      <c r="K27" s="18"/>
      <c r="L27" s="18"/>
      <c r="M27" s="18"/>
      <c r="N27" s="18"/>
      <c r="O27" s="18"/>
      <c r="P27" s="17"/>
      <c r="Q27" s="19"/>
      <c r="R27" s="19"/>
      <c r="S27" s="18"/>
      <c r="T27" s="42"/>
    </row>
    <row r="28" spans="1:20" s="120" customFormat="1" ht="25.5" customHeight="1" x14ac:dyDescent="0.2">
      <c r="A28" s="524"/>
      <c r="B28" s="525"/>
      <c r="C28" s="525"/>
      <c r="D28" s="525"/>
      <c r="E28" s="525"/>
      <c r="F28" s="525"/>
      <c r="G28" s="525"/>
      <c r="H28" s="969" t="s">
        <v>8</v>
      </c>
      <c r="I28" s="970"/>
      <c r="J28" s="145"/>
      <c r="K28" s="145"/>
      <c r="L28" s="145"/>
      <c r="M28" s="145"/>
      <c r="N28" s="145"/>
      <c r="O28" s="145"/>
      <c r="P28" s="146"/>
      <c r="Q28" s="147"/>
      <c r="R28" s="147"/>
      <c r="S28" s="145"/>
      <c r="T28" s="148"/>
    </row>
    <row r="29" spans="1:20" s="1" customFormat="1" x14ac:dyDescent="0.2">
      <c r="A29" s="518"/>
      <c r="B29" s="519"/>
      <c r="C29" s="519"/>
      <c r="D29" s="519"/>
      <c r="E29" s="519"/>
      <c r="F29" s="519"/>
      <c r="G29" s="519"/>
      <c r="H29" s="31">
        <v>9</v>
      </c>
      <c r="I29" s="8" t="s">
        <v>9</v>
      </c>
      <c r="J29" s="16">
        <f t="shared" ref="J29:O29" si="9">SUM(J211)</f>
        <v>610476</v>
      </c>
      <c r="K29" s="16">
        <f t="shared" si="9"/>
        <v>0</v>
      </c>
      <c r="L29" s="16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9"/>
        <v>0</v>
      </c>
      <c r="P29" s="447">
        <f>K29/J29*100</f>
        <v>0</v>
      </c>
      <c r="Q29" s="447">
        <v>0</v>
      </c>
      <c r="R29" s="447">
        <v>0</v>
      </c>
      <c r="S29" s="447">
        <v>0</v>
      </c>
      <c r="T29" s="78">
        <v>0</v>
      </c>
    </row>
    <row r="30" spans="1:20" s="1" customFormat="1" x14ac:dyDescent="0.2">
      <c r="A30" s="518"/>
      <c r="B30" s="519"/>
      <c r="C30" s="519"/>
      <c r="D30" s="519"/>
      <c r="E30" s="519"/>
      <c r="F30" s="519"/>
      <c r="G30" s="519"/>
      <c r="H30" s="31"/>
      <c r="I30" s="8"/>
      <c r="J30" s="18"/>
      <c r="K30" s="8"/>
      <c r="L30" s="18"/>
      <c r="M30" s="450"/>
      <c r="N30" s="450"/>
      <c r="O30" s="450"/>
      <c r="P30" s="447"/>
      <c r="Q30" s="451"/>
      <c r="R30" s="451"/>
      <c r="S30" s="450"/>
      <c r="T30" s="452"/>
    </row>
    <row r="31" spans="1:20" s="120" customFormat="1" ht="27" customHeight="1" thickBot="1" x14ac:dyDescent="0.25">
      <c r="A31" s="526"/>
      <c r="B31" s="527"/>
      <c r="C31" s="527"/>
      <c r="D31" s="527"/>
      <c r="E31" s="527"/>
      <c r="F31" s="527"/>
      <c r="G31" s="527"/>
      <c r="H31" s="967" t="s">
        <v>10</v>
      </c>
      <c r="I31" s="968"/>
      <c r="J31" s="140" t="e">
        <f t="shared" ref="J31:L31" si="10">J21+J26+J29</f>
        <v>#REF!</v>
      </c>
      <c r="K31" s="140" t="e">
        <f t="shared" si="10"/>
        <v>#REF!</v>
      </c>
      <c r="L31" s="140" t="e">
        <f t="shared" si="10"/>
        <v>#REF!</v>
      </c>
      <c r="M31" s="455">
        <f>M21+M26+M29</f>
        <v>0</v>
      </c>
      <c r="N31" s="455">
        <f t="shared" ref="N31:O31" si="11">N21+N26+N29</f>
        <v>0</v>
      </c>
      <c r="O31" s="455">
        <f t="shared" si="11"/>
        <v>0</v>
      </c>
      <c r="P31" s="453"/>
      <c r="Q31" s="453"/>
      <c r="R31" s="453"/>
      <c r="S31" s="453"/>
      <c r="T31" s="454"/>
    </row>
    <row r="32" spans="1:20" s="1" customFormat="1" x14ac:dyDescent="0.2">
      <c r="A32" s="528"/>
      <c r="B32" s="528"/>
      <c r="C32" s="528"/>
      <c r="D32" s="528"/>
      <c r="E32" s="528"/>
      <c r="F32" s="528"/>
      <c r="G32" s="528"/>
      <c r="H32" s="63"/>
      <c r="I32" s="64"/>
      <c r="J32" s="65"/>
      <c r="K32" s="65"/>
      <c r="L32" s="65"/>
      <c r="M32" s="65"/>
      <c r="N32" s="65"/>
      <c r="O32" s="65"/>
      <c r="P32" s="66"/>
      <c r="Q32" s="67"/>
      <c r="R32" s="67"/>
      <c r="S32" s="67"/>
      <c r="T32" s="67"/>
    </row>
    <row r="33" spans="1:20" ht="13.5" thickBot="1" x14ac:dyDescent="0.25">
      <c r="A33" s="528"/>
      <c r="B33" s="528"/>
      <c r="C33" s="528"/>
      <c r="D33" s="528"/>
      <c r="E33" s="528"/>
      <c r="F33" s="528"/>
      <c r="G33" s="52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6" customFormat="1" ht="24" x14ac:dyDescent="0.2">
      <c r="A34" s="529"/>
      <c r="B34" s="530"/>
      <c r="C34" s="530"/>
      <c r="D34" s="530"/>
      <c r="E34" s="530"/>
      <c r="F34" s="530"/>
      <c r="G34" s="530"/>
      <c r="H34" s="43" t="s">
        <v>11</v>
      </c>
      <c r="I34" s="152" t="s">
        <v>12</v>
      </c>
      <c r="J34" s="89" t="s">
        <v>176</v>
      </c>
      <c r="K34" s="89" t="s">
        <v>177</v>
      </c>
      <c r="L34" s="89" t="s">
        <v>178</v>
      </c>
      <c r="M34" s="330" t="s">
        <v>389</v>
      </c>
      <c r="N34" s="330" t="s">
        <v>399</v>
      </c>
      <c r="O34" s="330" t="s">
        <v>688</v>
      </c>
      <c r="P34" s="312" t="s">
        <v>173</v>
      </c>
      <c r="Q34" s="313" t="s">
        <v>174</v>
      </c>
      <c r="R34" s="312" t="s">
        <v>175</v>
      </c>
      <c r="S34" s="313" t="s">
        <v>173</v>
      </c>
      <c r="T34" s="314" t="s">
        <v>174</v>
      </c>
    </row>
    <row r="35" spans="1:20" s="326" customFormat="1" ht="12" thickBot="1" x14ac:dyDescent="0.25">
      <c r="A35" s="531"/>
      <c r="B35" s="532"/>
      <c r="C35" s="532"/>
      <c r="D35" s="532"/>
      <c r="E35" s="532"/>
      <c r="F35" s="532"/>
      <c r="G35" s="532"/>
      <c r="H35" s="319"/>
      <c r="I35" s="320"/>
      <c r="J35" s="321">
        <v>1</v>
      </c>
      <c r="K35" s="321">
        <v>2</v>
      </c>
      <c r="L35" s="321">
        <v>3</v>
      </c>
      <c r="M35" s="321">
        <v>1</v>
      </c>
      <c r="N35" s="321">
        <v>2</v>
      </c>
      <c r="O35" s="321">
        <v>3</v>
      </c>
      <c r="P35" s="322">
        <v>7</v>
      </c>
      <c r="Q35" s="323">
        <v>8</v>
      </c>
      <c r="R35" s="323">
        <v>9</v>
      </c>
      <c r="S35" s="324">
        <v>4</v>
      </c>
      <c r="T35" s="325">
        <v>5</v>
      </c>
    </row>
    <row r="36" spans="1:20" s="5" customFormat="1" ht="13.5" thickBot="1" x14ac:dyDescent="0.25">
      <c r="A36" s="533"/>
      <c r="B36" s="534"/>
      <c r="C36" s="534"/>
      <c r="D36" s="534"/>
      <c r="E36" s="534"/>
      <c r="F36" s="534"/>
      <c r="G36" s="534"/>
      <c r="H36" s="44" t="s">
        <v>0</v>
      </c>
      <c r="I36" s="45"/>
      <c r="J36" s="46"/>
      <c r="K36" s="46"/>
      <c r="L36" s="46"/>
      <c r="M36" s="46"/>
      <c r="N36" s="46"/>
      <c r="O36" s="46"/>
      <c r="P36" s="47"/>
      <c r="Q36" s="46"/>
      <c r="R36" s="46"/>
      <c r="S36" s="46"/>
      <c r="T36" s="48"/>
    </row>
    <row r="37" spans="1:20" s="97" customFormat="1" ht="13.5" thickBot="1" x14ac:dyDescent="0.25">
      <c r="A37" s="535"/>
      <c r="B37" s="536"/>
      <c r="C37" s="536"/>
      <c r="D37" s="536"/>
      <c r="E37" s="536"/>
      <c r="F37" s="536"/>
      <c r="G37" s="536"/>
      <c r="H37" s="90">
        <v>6</v>
      </c>
      <c r="I37" s="91" t="s">
        <v>1</v>
      </c>
      <c r="J37" s="92" t="e">
        <f>SUM(J38+J53+J63+J74+#REF!+J87)</f>
        <v>#REF!</v>
      </c>
      <c r="K37" s="92" t="e">
        <f>SUM(K38+K53+K63+K74+#REF!)</f>
        <v>#REF!</v>
      </c>
      <c r="L37" s="92" t="e">
        <f>SUM(L38+L53+L63+L74+#REF!)</f>
        <v>#REF!</v>
      </c>
      <c r="M37" s="92">
        <f>SUM(M38+M53+M63+M74+M87)</f>
        <v>10365200</v>
      </c>
      <c r="N37" s="92">
        <f t="shared" ref="N37:O37" si="12">SUM(N38+N53+N63+N74+N87)</f>
        <v>10211200</v>
      </c>
      <c r="O37" s="92">
        <f t="shared" si="12"/>
        <v>10233200</v>
      </c>
      <c r="P37" s="93" t="e">
        <f>K37/J37*100</f>
        <v>#REF!</v>
      </c>
      <c r="Q37" s="94" t="e">
        <f>L37/K37*100</f>
        <v>#REF!</v>
      </c>
      <c r="R37" s="94" t="e">
        <f>M37/L37*100</f>
        <v>#REF!</v>
      </c>
      <c r="S37" s="95">
        <f>N37/M37*100</f>
        <v>98.514259252112836</v>
      </c>
      <c r="T37" s="96">
        <f>O37/N37*100</f>
        <v>100.21544970228769</v>
      </c>
    </row>
    <row r="38" spans="1:20" s="128" customFormat="1" x14ac:dyDescent="0.2">
      <c r="A38" s="537"/>
      <c r="B38" s="538"/>
      <c r="C38" s="538"/>
      <c r="D38" s="538"/>
      <c r="E38" s="538"/>
      <c r="F38" s="538"/>
      <c r="G38" s="538"/>
      <c r="H38" s="121">
        <v>61</v>
      </c>
      <c r="I38" s="122" t="s">
        <v>13</v>
      </c>
      <c r="J38" s="123" t="e">
        <f>SUM(J39+#REF!+J47+J50+#REF!)</f>
        <v>#REF!</v>
      </c>
      <c r="K38" s="123" t="e">
        <f>SUM(K39+#REF!+K47+K50+#REF!)</f>
        <v>#REF!</v>
      </c>
      <c r="L38" s="123" t="e">
        <f>SUM(L39+#REF!+L47+L50+#REF!)</f>
        <v>#REF!</v>
      </c>
      <c r="M38" s="123">
        <f>SUM(M39+M47+M50)</f>
        <v>4407200</v>
      </c>
      <c r="N38" s="123">
        <f t="shared" ref="N38:O38" si="13">SUM(N39+N47+N50)</f>
        <v>4182200</v>
      </c>
      <c r="O38" s="123">
        <f t="shared" si="13"/>
        <v>4232000</v>
      </c>
      <c r="P38" s="123" t="e">
        <f t="shared" ref="P38:R38" si="14">SUM(P39+P47+P50)</f>
        <v>#REF!</v>
      </c>
      <c r="Q38" s="123" t="e">
        <f t="shared" si="14"/>
        <v>#REF!</v>
      </c>
      <c r="R38" s="123" t="e">
        <f t="shared" si="14"/>
        <v>#REF!</v>
      </c>
      <c r="S38" s="126">
        <f t="shared" ref="R38:S80" si="15">N38/M38*100</f>
        <v>94.89471773461608</v>
      </c>
      <c r="T38" s="127">
        <f>O38/N38*100</f>
        <v>101.19076084357515</v>
      </c>
    </row>
    <row r="39" spans="1:20" s="463" customFormat="1" x14ac:dyDescent="0.2">
      <c r="A39" s="539" t="s">
        <v>382</v>
      </c>
      <c r="B39" s="540"/>
      <c r="C39" s="540"/>
      <c r="D39" s="540"/>
      <c r="E39" s="540"/>
      <c r="F39" s="540"/>
      <c r="G39" s="540"/>
      <c r="H39" s="456">
        <v>611</v>
      </c>
      <c r="I39" s="457" t="s">
        <v>14</v>
      </c>
      <c r="J39" s="458">
        <f>SUM(J40:J46)</f>
        <v>2154483</v>
      </c>
      <c r="K39" s="458">
        <f>SUM(K40:K46)</f>
        <v>1910000</v>
      </c>
      <c r="L39" s="458">
        <f>SUM(L40:L46)</f>
        <v>2210000</v>
      </c>
      <c r="M39" s="458">
        <f>SUM(M40:M46)</f>
        <v>4261200</v>
      </c>
      <c r="N39" s="458">
        <f t="shared" ref="N39:O39" si="16">SUM(N40:N46)</f>
        <v>4041200</v>
      </c>
      <c r="O39" s="458">
        <f t="shared" si="16"/>
        <v>4041000</v>
      </c>
      <c r="P39" s="459">
        <f t="shared" ref="P39:P55" si="17">K39/J39*100</f>
        <v>88.652358825760061</v>
      </c>
      <c r="Q39" s="460">
        <f t="shared" ref="Q39:Q56" si="18">L39/K39*100</f>
        <v>115.70680628272252</v>
      </c>
      <c r="R39" s="460">
        <f t="shared" si="15"/>
        <v>192.81447963800903</v>
      </c>
      <c r="S39" s="461">
        <f t="shared" si="15"/>
        <v>94.837135079320376</v>
      </c>
      <c r="T39" s="462">
        <f>O39/N39*100</f>
        <v>99.995050974957934</v>
      </c>
    </row>
    <row r="40" spans="1:20" s="467" customFormat="1" x14ac:dyDescent="0.2">
      <c r="A40" s="539"/>
      <c r="B40" s="540"/>
      <c r="C40" s="540"/>
      <c r="D40" s="540"/>
      <c r="E40" s="540"/>
      <c r="F40" s="540"/>
      <c r="G40" s="540"/>
      <c r="H40" s="464">
        <v>6111</v>
      </c>
      <c r="I40" s="465" t="s">
        <v>15</v>
      </c>
      <c r="J40" s="466">
        <v>1821860</v>
      </c>
      <c r="K40" s="466">
        <v>1700000</v>
      </c>
      <c r="L40" s="466">
        <v>2000000</v>
      </c>
      <c r="M40" s="466">
        <v>4200000</v>
      </c>
      <c r="N40" s="466">
        <v>4000000</v>
      </c>
      <c r="O40" s="466">
        <v>4000000</v>
      </c>
      <c r="P40" s="459">
        <f t="shared" si="17"/>
        <v>93.311231378920439</v>
      </c>
      <c r="Q40" s="460">
        <f t="shared" si="18"/>
        <v>117.64705882352942</v>
      </c>
      <c r="R40" s="460">
        <f t="shared" si="15"/>
        <v>210</v>
      </c>
      <c r="S40" s="461">
        <f t="shared" si="15"/>
        <v>95.238095238095227</v>
      </c>
      <c r="T40" s="462"/>
    </row>
    <row r="41" spans="1:20" s="473" customFormat="1" x14ac:dyDescent="0.2">
      <c r="A41" s="541"/>
      <c r="B41" s="542"/>
      <c r="C41" s="542"/>
      <c r="D41" s="542"/>
      <c r="E41" s="542"/>
      <c r="F41" s="542"/>
      <c r="G41" s="542"/>
      <c r="H41" s="464">
        <v>6112</v>
      </c>
      <c r="I41" s="465" t="s">
        <v>16</v>
      </c>
      <c r="J41" s="468">
        <v>175805</v>
      </c>
      <c r="K41" s="468">
        <v>100000</v>
      </c>
      <c r="L41" s="468">
        <v>100000</v>
      </c>
      <c r="M41" s="468">
        <v>150000</v>
      </c>
      <c r="N41" s="468">
        <v>150000</v>
      </c>
      <c r="O41" s="468">
        <v>150000</v>
      </c>
      <c r="P41" s="469">
        <f t="shared" si="17"/>
        <v>56.881203606268308</v>
      </c>
      <c r="Q41" s="470">
        <f t="shared" si="18"/>
        <v>100</v>
      </c>
      <c r="R41" s="470">
        <f t="shared" si="15"/>
        <v>150</v>
      </c>
      <c r="S41" s="471">
        <f t="shared" si="15"/>
        <v>100</v>
      </c>
      <c r="T41" s="472"/>
    </row>
    <row r="42" spans="1:20" s="467" customFormat="1" x14ac:dyDescent="0.2">
      <c r="A42" s="539"/>
      <c r="B42" s="540"/>
      <c r="C42" s="540"/>
      <c r="D42" s="540"/>
      <c r="E42" s="540"/>
      <c r="F42" s="540"/>
      <c r="G42" s="540"/>
      <c r="H42" s="464">
        <v>6113</v>
      </c>
      <c r="I42" s="465" t="s">
        <v>355</v>
      </c>
      <c r="J42" s="466">
        <v>30942</v>
      </c>
      <c r="K42" s="466">
        <v>20000</v>
      </c>
      <c r="L42" s="466">
        <v>20000</v>
      </c>
      <c r="M42" s="466">
        <v>40000</v>
      </c>
      <c r="N42" s="466">
        <v>30000</v>
      </c>
      <c r="O42" s="466">
        <v>30000</v>
      </c>
      <c r="P42" s="459">
        <f t="shared" si="17"/>
        <v>64.6370628918622</v>
      </c>
      <c r="Q42" s="460">
        <f t="shared" si="18"/>
        <v>100</v>
      </c>
      <c r="R42" s="460">
        <f t="shared" si="15"/>
        <v>200</v>
      </c>
      <c r="S42" s="461">
        <f t="shared" si="15"/>
        <v>75</v>
      </c>
      <c r="T42" s="462"/>
    </row>
    <row r="43" spans="1:20" s="467" customFormat="1" x14ac:dyDescent="0.2">
      <c r="A43" s="539"/>
      <c r="B43" s="540"/>
      <c r="C43" s="540"/>
      <c r="D43" s="540"/>
      <c r="E43" s="540"/>
      <c r="F43" s="540"/>
      <c r="G43" s="540"/>
      <c r="H43" s="464">
        <v>6114</v>
      </c>
      <c r="I43" s="474" t="s">
        <v>114</v>
      </c>
      <c r="J43" s="466">
        <v>64474</v>
      </c>
      <c r="K43" s="466">
        <v>30000</v>
      </c>
      <c r="L43" s="466">
        <v>30000</v>
      </c>
      <c r="M43" s="466">
        <v>40000</v>
      </c>
      <c r="N43" s="466">
        <v>30000</v>
      </c>
      <c r="O43" s="466">
        <v>30000</v>
      </c>
      <c r="P43" s="459">
        <f t="shared" si="17"/>
        <v>46.530384340974656</v>
      </c>
      <c r="Q43" s="460">
        <f t="shared" si="18"/>
        <v>100</v>
      </c>
      <c r="R43" s="460">
        <f t="shared" si="15"/>
        <v>133.33333333333331</v>
      </c>
      <c r="S43" s="461">
        <f t="shared" si="15"/>
        <v>75</v>
      </c>
      <c r="T43" s="462"/>
    </row>
    <row r="44" spans="1:20" s="467" customFormat="1" x14ac:dyDescent="0.2">
      <c r="A44" s="539"/>
      <c r="B44" s="540"/>
      <c r="C44" s="540"/>
      <c r="D44" s="540"/>
      <c r="E44" s="540"/>
      <c r="F44" s="540"/>
      <c r="G44" s="540"/>
      <c r="H44" s="464">
        <v>6115</v>
      </c>
      <c r="I44" s="474" t="s">
        <v>17</v>
      </c>
      <c r="J44" s="466">
        <v>61402</v>
      </c>
      <c r="K44" s="466">
        <v>50000</v>
      </c>
      <c r="L44" s="466">
        <v>50000</v>
      </c>
      <c r="M44" s="466">
        <v>0</v>
      </c>
      <c r="N44" s="466">
        <v>0</v>
      </c>
      <c r="O44" s="466">
        <v>0</v>
      </c>
      <c r="P44" s="459">
        <f t="shared" si="17"/>
        <v>81.430572294062088</v>
      </c>
      <c r="Q44" s="460">
        <f t="shared" si="18"/>
        <v>100</v>
      </c>
      <c r="R44" s="460">
        <f t="shared" si="15"/>
        <v>0</v>
      </c>
      <c r="S44" s="461">
        <v>0</v>
      </c>
      <c r="T44" s="462"/>
    </row>
    <row r="45" spans="1:20" s="467" customFormat="1" x14ac:dyDescent="0.2">
      <c r="A45" s="539"/>
      <c r="B45" s="540"/>
      <c r="C45" s="540"/>
      <c r="D45" s="540"/>
      <c r="E45" s="540"/>
      <c r="F45" s="540"/>
      <c r="G45" s="540"/>
      <c r="H45" s="464">
        <v>6116</v>
      </c>
      <c r="I45" s="474" t="s">
        <v>123</v>
      </c>
      <c r="J45" s="466">
        <v>0</v>
      </c>
      <c r="K45" s="466">
        <v>10000</v>
      </c>
      <c r="L45" s="466">
        <v>10000</v>
      </c>
      <c r="M45" s="466">
        <v>1200</v>
      </c>
      <c r="N45" s="466">
        <v>1200</v>
      </c>
      <c r="O45" s="466">
        <v>1000</v>
      </c>
      <c r="P45" s="459">
        <v>0</v>
      </c>
      <c r="Q45" s="460">
        <f t="shared" si="18"/>
        <v>100</v>
      </c>
      <c r="R45" s="460">
        <f t="shared" si="15"/>
        <v>12</v>
      </c>
      <c r="S45" s="461">
        <f t="shared" si="15"/>
        <v>100</v>
      </c>
      <c r="T45" s="462"/>
    </row>
    <row r="46" spans="1:20" s="467" customFormat="1" x14ac:dyDescent="0.2">
      <c r="A46" s="539"/>
      <c r="B46" s="540"/>
      <c r="C46" s="540"/>
      <c r="D46" s="540"/>
      <c r="E46" s="540"/>
      <c r="F46" s="540"/>
      <c r="G46" s="540"/>
      <c r="H46" s="464">
        <v>6117</v>
      </c>
      <c r="I46" s="465" t="s">
        <v>354</v>
      </c>
      <c r="J46" s="466">
        <v>0</v>
      </c>
      <c r="K46" s="466">
        <v>0</v>
      </c>
      <c r="L46" s="466">
        <v>0</v>
      </c>
      <c r="M46" s="466">
        <v>-170000</v>
      </c>
      <c r="N46" s="466">
        <v>-170000</v>
      </c>
      <c r="O46" s="466">
        <v>-170000</v>
      </c>
      <c r="P46" s="459">
        <v>0</v>
      </c>
      <c r="Q46" s="460">
        <v>0</v>
      </c>
      <c r="R46" s="460">
        <v>0</v>
      </c>
      <c r="S46" s="461">
        <v>0</v>
      </c>
      <c r="T46" s="462"/>
    </row>
    <row r="47" spans="1:20" s="463" customFormat="1" x14ac:dyDescent="0.2">
      <c r="A47" s="539" t="s">
        <v>382</v>
      </c>
      <c r="B47" s="540"/>
      <c r="C47" s="540"/>
      <c r="D47" s="540"/>
      <c r="E47" s="540"/>
      <c r="F47" s="540"/>
      <c r="G47" s="540"/>
      <c r="H47" s="456">
        <v>613</v>
      </c>
      <c r="I47" s="457" t="s">
        <v>18</v>
      </c>
      <c r="J47" s="458" t="e">
        <f>SUM(J48+J49)</f>
        <v>#REF!</v>
      </c>
      <c r="K47" s="458" t="e">
        <f>SUM(K48+K49)</f>
        <v>#REF!</v>
      </c>
      <c r="L47" s="458" t="e">
        <f>SUM(L48+L49)</f>
        <v>#REF!</v>
      </c>
      <c r="M47" s="458">
        <v>110000</v>
      </c>
      <c r="N47" s="458">
        <v>110000</v>
      </c>
      <c r="O47" s="458">
        <v>160000</v>
      </c>
      <c r="P47" s="459" t="e">
        <f t="shared" si="17"/>
        <v>#REF!</v>
      </c>
      <c r="Q47" s="460" t="e">
        <f t="shared" si="18"/>
        <v>#REF!</v>
      </c>
      <c r="R47" s="460" t="e">
        <f t="shared" si="15"/>
        <v>#REF!</v>
      </c>
      <c r="S47" s="461">
        <f t="shared" si="15"/>
        <v>100</v>
      </c>
      <c r="T47" s="462">
        <f>O47/N47*100</f>
        <v>145.45454545454547</v>
      </c>
    </row>
    <row r="48" spans="1:20" s="467" customFormat="1" x14ac:dyDescent="0.2">
      <c r="A48" s="539"/>
      <c r="B48" s="540"/>
      <c r="C48" s="540"/>
      <c r="D48" s="540"/>
      <c r="E48" s="540"/>
      <c r="F48" s="540"/>
      <c r="G48" s="540"/>
      <c r="H48" s="481">
        <v>6131</v>
      </c>
      <c r="I48" s="86" t="s">
        <v>19</v>
      </c>
      <c r="J48" s="458" t="e">
        <f>SUM(#REF!)</f>
        <v>#REF!</v>
      </c>
      <c r="K48" s="458" t="e">
        <f>SUM(#REF!)</f>
        <v>#REF!</v>
      </c>
      <c r="L48" s="458" t="e">
        <f>SUM(#REF!)</f>
        <v>#REF!</v>
      </c>
      <c r="M48" s="482">
        <v>10000</v>
      </c>
      <c r="N48" s="482">
        <v>10000</v>
      </c>
      <c r="O48" s="482">
        <v>10000</v>
      </c>
      <c r="P48" s="459">
        <v>0</v>
      </c>
      <c r="Q48" s="460" t="e">
        <f t="shared" si="18"/>
        <v>#REF!</v>
      </c>
      <c r="R48" s="460" t="e">
        <f t="shared" si="15"/>
        <v>#REF!</v>
      </c>
      <c r="S48" s="461">
        <f t="shared" si="15"/>
        <v>100</v>
      </c>
      <c r="T48" s="462"/>
    </row>
    <row r="49" spans="1:20" s="480" customFormat="1" x14ac:dyDescent="0.2">
      <c r="A49" s="539"/>
      <c r="B49" s="540"/>
      <c r="C49" s="540"/>
      <c r="D49" s="540"/>
      <c r="E49" s="540"/>
      <c r="F49" s="540"/>
      <c r="G49" s="540"/>
      <c r="H49" s="481">
        <v>6134</v>
      </c>
      <c r="I49" s="86" t="s">
        <v>20</v>
      </c>
      <c r="J49" s="482" t="e">
        <f>SUM(#REF!)</f>
        <v>#REF!</v>
      </c>
      <c r="K49" s="482" t="e">
        <f>SUM(#REF!)</f>
        <v>#REF!</v>
      </c>
      <c r="L49" s="482" t="e">
        <f>SUM(#REF!)</f>
        <v>#REF!</v>
      </c>
      <c r="M49" s="482">
        <v>100000</v>
      </c>
      <c r="N49" s="482">
        <v>100000</v>
      </c>
      <c r="O49" s="482">
        <v>150000</v>
      </c>
      <c r="P49" s="459" t="e">
        <f t="shared" si="17"/>
        <v>#REF!</v>
      </c>
      <c r="Q49" s="460" t="e">
        <f t="shared" si="18"/>
        <v>#REF!</v>
      </c>
      <c r="R49" s="460" t="e">
        <f t="shared" si="15"/>
        <v>#REF!</v>
      </c>
      <c r="S49" s="461">
        <f t="shared" si="15"/>
        <v>100</v>
      </c>
      <c r="T49" s="462"/>
    </row>
    <row r="50" spans="1:20" s="463" customFormat="1" x14ac:dyDescent="0.2">
      <c r="A50" s="539" t="s">
        <v>382</v>
      </c>
      <c r="B50" s="540"/>
      <c r="C50" s="540"/>
      <c r="D50" s="540"/>
      <c r="E50" s="540"/>
      <c r="F50" s="540"/>
      <c r="G50" s="540"/>
      <c r="H50" s="456">
        <v>614</v>
      </c>
      <c r="I50" s="457" t="s">
        <v>21</v>
      </c>
      <c r="J50" s="458" t="e">
        <f>SUM(J51+J52)</f>
        <v>#REF!</v>
      </c>
      <c r="K50" s="458" t="e">
        <f>SUM(K51+K52)</f>
        <v>#REF!</v>
      </c>
      <c r="L50" s="458" t="e">
        <f>SUM(L51+L52)</f>
        <v>#REF!</v>
      </c>
      <c r="M50" s="458">
        <f>SUM(M51+M52)</f>
        <v>36000</v>
      </c>
      <c r="N50" s="458">
        <f t="shared" ref="N50:O50" si="19">SUM(N51+N52)</f>
        <v>31000</v>
      </c>
      <c r="O50" s="458">
        <f t="shared" si="19"/>
        <v>31000</v>
      </c>
      <c r="P50" s="459" t="e">
        <f t="shared" si="17"/>
        <v>#REF!</v>
      </c>
      <c r="Q50" s="460" t="e">
        <f t="shared" si="18"/>
        <v>#REF!</v>
      </c>
      <c r="R50" s="460" t="e">
        <f t="shared" si="15"/>
        <v>#REF!</v>
      </c>
      <c r="S50" s="461">
        <f t="shared" si="15"/>
        <v>86.111111111111114</v>
      </c>
      <c r="T50" s="462">
        <f>O50/N50*100</f>
        <v>100</v>
      </c>
    </row>
    <row r="51" spans="1:20" s="467" customFormat="1" x14ac:dyDescent="0.2">
      <c r="A51" s="539"/>
      <c r="B51" s="540"/>
      <c r="C51" s="540"/>
      <c r="D51" s="540"/>
      <c r="E51" s="540"/>
      <c r="F51" s="540"/>
      <c r="G51" s="540"/>
      <c r="H51" s="481">
        <v>6142</v>
      </c>
      <c r="I51" s="86" t="s">
        <v>22</v>
      </c>
      <c r="J51" s="482" t="e">
        <f>SUM(#REF!)</f>
        <v>#REF!</v>
      </c>
      <c r="K51" s="482" t="e">
        <f>SUM(#REF!)</f>
        <v>#REF!</v>
      </c>
      <c r="L51" s="482" t="e">
        <f>SUM(#REF!)</f>
        <v>#REF!</v>
      </c>
      <c r="M51" s="482">
        <v>35000</v>
      </c>
      <c r="N51" s="458">
        <v>30000</v>
      </c>
      <c r="O51" s="458">
        <v>30000</v>
      </c>
      <c r="P51" s="459" t="e">
        <f t="shared" si="17"/>
        <v>#REF!</v>
      </c>
      <c r="Q51" s="460" t="e">
        <f t="shared" si="18"/>
        <v>#REF!</v>
      </c>
      <c r="R51" s="460" t="e">
        <f t="shared" si="15"/>
        <v>#REF!</v>
      </c>
      <c r="S51" s="461">
        <f t="shared" si="15"/>
        <v>85.714285714285708</v>
      </c>
      <c r="T51" s="462"/>
    </row>
    <row r="52" spans="1:20" s="480" customFormat="1" ht="22.5" x14ac:dyDescent="0.2">
      <c r="A52" s="539"/>
      <c r="B52" s="540"/>
      <c r="C52" s="540"/>
      <c r="D52" s="540"/>
      <c r="E52" s="540"/>
      <c r="F52" s="540"/>
      <c r="G52" s="540"/>
      <c r="H52" s="481">
        <v>6145</v>
      </c>
      <c r="I52" s="86" t="s">
        <v>23</v>
      </c>
      <c r="J52" s="482" t="e">
        <f>SUM(#REF!)</f>
        <v>#REF!</v>
      </c>
      <c r="K52" s="482" t="e">
        <f>SUM(#REF!)</f>
        <v>#REF!</v>
      </c>
      <c r="L52" s="482" t="e">
        <f>SUM(#REF!)</f>
        <v>#REF!</v>
      </c>
      <c r="M52" s="482">
        <v>1000</v>
      </c>
      <c r="N52" s="479">
        <v>1000</v>
      </c>
      <c r="O52" s="479">
        <v>1000</v>
      </c>
      <c r="P52" s="459" t="e">
        <f t="shared" si="17"/>
        <v>#REF!</v>
      </c>
      <c r="Q52" s="460" t="e">
        <f t="shared" si="18"/>
        <v>#REF!</v>
      </c>
      <c r="R52" s="460" t="e">
        <f t="shared" si="15"/>
        <v>#REF!</v>
      </c>
      <c r="S52" s="461">
        <f t="shared" si="15"/>
        <v>100</v>
      </c>
      <c r="T52" s="462"/>
    </row>
    <row r="53" spans="1:20" s="128" customFormat="1" x14ac:dyDescent="0.2">
      <c r="A53" s="545"/>
      <c r="B53" s="546"/>
      <c r="C53" s="546"/>
      <c r="D53" s="546"/>
      <c r="E53" s="546"/>
      <c r="F53" s="546"/>
      <c r="G53" s="546"/>
      <c r="H53" s="129">
        <v>63</v>
      </c>
      <c r="I53" s="130" t="s">
        <v>24</v>
      </c>
      <c r="J53" s="131" t="e">
        <f>SUM(J54+J57)</f>
        <v>#REF!</v>
      </c>
      <c r="K53" s="131" t="e">
        <f>SUM(K54+K57)</f>
        <v>#REF!</v>
      </c>
      <c r="L53" s="131" t="e">
        <f>SUM(L54+L57)</f>
        <v>#REF!</v>
      </c>
      <c r="M53" s="131">
        <f>SUM(M54+M57+M60)</f>
        <v>3639000</v>
      </c>
      <c r="N53" s="131">
        <f t="shared" ref="N53:O53" si="20">SUM(N54+N57+N60)</f>
        <v>4125500</v>
      </c>
      <c r="O53" s="131">
        <f t="shared" si="20"/>
        <v>4125000</v>
      </c>
      <c r="P53" s="124" t="e">
        <f t="shared" si="17"/>
        <v>#REF!</v>
      </c>
      <c r="Q53" s="125" t="e">
        <f t="shared" si="18"/>
        <v>#REF!</v>
      </c>
      <c r="R53" s="125" t="e">
        <f t="shared" si="15"/>
        <v>#REF!</v>
      </c>
      <c r="S53" s="126">
        <f t="shared" si="15"/>
        <v>113.36905743336081</v>
      </c>
      <c r="T53" s="127">
        <f>O53/N53*100</f>
        <v>99.987880256938553</v>
      </c>
    </row>
    <row r="54" spans="1:20" s="463" customFormat="1" x14ac:dyDescent="0.2">
      <c r="A54" s="539"/>
      <c r="B54" s="540"/>
      <c r="C54" s="540"/>
      <c r="D54" s="540" t="s">
        <v>385</v>
      </c>
      <c r="E54" s="540"/>
      <c r="F54" s="540"/>
      <c r="G54" s="540"/>
      <c r="H54" s="456">
        <v>633</v>
      </c>
      <c r="I54" s="457" t="s">
        <v>25</v>
      </c>
      <c r="J54" s="458">
        <f>SUM(J55:J56)</f>
        <v>949030</v>
      </c>
      <c r="K54" s="458">
        <f>SUM(K55:K56)</f>
        <v>800000</v>
      </c>
      <c r="L54" s="458">
        <f>SUM(L55:L56)</f>
        <v>1280000</v>
      </c>
      <c r="M54" s="458">
        <f>SUM(M55:M56)</f>
        <v>1234000</v>
      </c>
      <c r="N54" s="458">
        <f t="shared" ref="N54:R54" si="21">SUM(N55:N56)</f>
        <v>1510000</v>
      </c>
      <c r="O54" s="458">
        <f t="shared" si="21"/>
        <v>1510000</v>
      </c>
      <c r="P54" s="458">
        <f t="shared" si="21"/>
        <v>63.222448183935178</v>
      </c>
      <c r="Q54" s="458">
        <f t="shared" si="21"/>
        <v>246.66666666666666</v>
      </c>
      <c r="R54" s="458">
        <f t="shared" si="21"/>
        <v>1.1864406779661016</v>
      </c>
      <c r="S54" s="461">
        <f t="shared" si="15"/>
        <v>122.36628849270666</v>
      </c>
      <c r="T54" s="462">
        <f>O54/N54*100</f>
        <v>100</v>
      </c>
    </row>
    <row r="55" spans="1:20" s="467" customFormat="1" x14ac:dyDescent="0.2">
      <c r="A55" s="539"/>
      <c r="B55" s="540"/>
      <c r="C55" s="540"/>
      <c r="D55" s="540"/>
      <c r="E55" s="540"/>
      <c r="F55" s="540"/>
      <c r="G55" s="540"/>
      <c r="H55" s="464">
        <v>6331</v>
      </c>
      <c r="I55" s="474" t="s">
        <v>400</v>
      </c>
      <c r="J55" s="466">
        <v>949030</v>
      </c>
      <c r="K55" s="466">
        <v>600000</v>
      </c>
      <c r="L55" s="466">
        <v>1180000</v>
      </c>
      <c r="M55" s="466">
        <v>14000</v>
      </c>
      <c r="N55" s="466">
        <v>10000</v>
      </c>
      <c r="O55" s="466">
        <v>10000</v>
      </c>
      <c r="P55" s="459">
        <f t="shared" si="17"/>
        <v>63.222448183935178</v>
      </c>
      <c r="Q55" s="460">
        <f t="shared" si="18"/>
        <v>196.66666666666666</v>
      </c>
      <c r="R55" s="460">
        <f t="shared" si="15"/>
        <v>1.1864406779661016</v>
      </c>
      <c r="S55" s="461">
        <f t="shared" si="15"/>
        <v>71.428571428571431</v>
      </c>
      <c r="T55" s="462"/>
    </row>
    <row r="56" spans="1:20" s="467" customFormat="1" x14ac:dyDescent="0.2">
      <c r="A56" s="539"/>
      <c r="B56" s="540"/>
      <c r="C56" s="540"/>
      <c r="D56" s="540"/>
      <c r="E56" s="540"/>
      <c r="F56" s="540"/>
      <c r="G56" s="540"/>
      <c r="H56" s="464">
        <v>6332</v>
      </c>
      <c r="I56" s="474" t="s">
        <v>401</v>
      </c>
      <c r="J56" s="466">
        <v>0</v>
      </c>
      <c r="K56" s="466">
        <v>200000</v>
      </c>
      <c r="L56" s="466">
        <v>100000</v>
      </c>
      <c r="M56" s="466">
        <v>1220000</v>
      </c>
      <c r="N56" s="466">
        <v>1500000</v>
      </c>
      <c r="O56" s="466">
        <v>1500000</v>
      </c>
      <c r="P56" s="459">
        <v>0</v>
      </c>
      <c r="Q56" s="460">
        <f t="shared" si="18"/>
        <v>50</v>
      </c>
      <c r="R56" s="460">
        <v>0</v>
      </c>
      <c r="S56" s="461">
        <f t="shared" si="15"/>
        <v>122.95081967213115</v>
      </c>
      <c r="T56" s="462"/>
    </row>
    <row r="57" spans="1:20" s="463" customFormat="1" x14ac:dyDescent="0.2">
      <c r="A57" s="539"/>
      <c r="B57" s="540"/>
      <c r="C57" s="540"/>
      <c r="D57" s="540" t="s">
        <v>385</v>
      </c>
      <c r="E57" s="540"/>
      <c r="F57" s="540"/>
      <c r="G57" s="540"/>
      <c r="H57" s="456">
        <v>634</v>
      </c>
      <c r="I57" s="457" t="s">
        <v>390</v>
      </c>
      <c r="J57" s="458" t="e">
        <f>SUM(J58:J61)</f>
        <v>#REF!</v>
      </c>
      <c r="K57" s="458" t="e">
        <f>SUM(K58:K61)</f>
        <v>#REF!</v>
      </c>
      <c r="L57" s="458" t="e">
        <f>SUM(L58:L61)</f>
        <v>#REF!</v>
      </c>
      <c r="M57" s="458">
        <v>0</v>
      </c>
      <c r="N57" s="458">
        <v>0</v>
      </c>
      <c r="O57" s="458">
        <v>0</v>
      </c>
      <c r="P57" s="459">
        <v>0</v>
      </c>
      <c r="Q57" s="460" t="e">
        <f>L57/K57*100</f>
        <v>#REF!</v>
      </c>
      <c r="R57" s="460" t="e">
        <f>M57/L57*100</f>
        <v>#REF!</v>
      </c>
      <c r="S57" s="461">
        <v>0</v>
      </c>
      <c r="T57" s="462">
        <v>0</v>
      </c>
    </row>
    <row r="58" spans="1:20" x14ac:dyDescent="0.2">
      <c r="A58" s="518"/>
      <c r="B58" s="519"/>
      <c r="C58" s="519"/>
      <c r="D58" s="519"/>
      <c r="E58" s="519"/>
      <c r="F58" s="519"/>
      <c r="G58" s="519"/>
      <c r="H58" s="30">
        <v>6341</v>
      </c>
      <c r="I58" s="20" t="s">
        <v>393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70">
        <v>0</v>
      </c>
      <c r="Q58" s="71">
        <v>0</v>
      </c>
      <c r="R58" s="71">
        <v>0</v>
      </c>
      <c r="S58" s="72">
        <v>0</v>
      </c>
      <c r="T58" s="73"/>
    </row>
    <row r="59" spans="1:20" x14ac:dyDescent="0.2">
      <c r="A59" s="518"/>
      <c r="B59" s="519"/>
      <c r="C59" s="519"/>
      <c r="D59" s="519"/>
      <c r="E59" s="519"/>
      <c r="F59" s="519"/>
      <c r="G59" s="519"/>
      <c r="H59" s="30">
        <v>6342</v>
      </c>
      <c r="I59" s="69" t="s">
        <v>392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70">
        <v>0</v>
      </c>
      <c r="Q59" s="71">
        <v>0</v>
      </c>
      <c r="R59" s="71">
        <v>0</v>
      </c>
      <c r="S59" s="72">
        <v>0</v>
      </c>
      <c r="T59" s="73"/>
    </row>
    <row r="60" spans="1:20" s="463" customFormat="1" ht="22.5" x14ac:dyDescent="0.2">
      <c r="A60" s="539"/>
      <c r="B60" s="540"/>
      <c r="C60" s="540"/>
      <c r="D60" s="540" t="s">
        <v>385</v>
      </c>
      <c r="E60" s="540"/>
      <c r="F60" s="540"/>
      <c r="G60" s="540"/>
      <c r="H60" s="456">
        <v>638</v>
      </c>
      <c r="I60" s="457" t="s">
        <v>391</v>
      </c>
      <c r="J60" s="458" t="e">
        <f>SUM(J61:J64)</f>
        <v>#REF!</v>
      </c>
      <c r="K60" s="458" t="e">
        <f>SUM(K61:K64)</f>
        <v>#REF!</v>
      </c>
      <c r="L60" s="458" t="e">
        <f>SUM(L61:L64)</f>
        <v>#REF!</v>
      </c>
      <c r="M60" s="458">
        <f>SUM(M61:M62)</f>
        <v>2405000</v>
      </c>
      <c r="N60" s="458">
        <f t="shared" ref="N60:O60" si="22">SUM(N61:N62)</f>
        <v>2615500</v>
      </c>
      <c r="O60" s="458">
        <f t="shared" si="22"/>
        <v>2615000</v>
      </c>
      <c r="P60" s="459">
        <v>0</v>
      </c>
      <c r="Q60" s="460" t="e">
        <f>L60/K60*100</f>
        <v>#REF!</v>
      </c>
      <c r="R60" s="460" t="e">
        <f>M60/L60*100</f>
        <v>#REF!</v>
      </c>
      <c r="S60" s="461">
        <f t="shared" ref="S60" si="23">N60/M60*100</f>
        <v>108.75259875259874</v>
      </c>
      <c r="T60" s="462">
        <f>O60/N60*100</f>
        <v>99.980883196329572</v>
      </c>
    </row>
    <row r="61" spans="1:20" ht="22.5" x14ac:dyDescent="0.2">
      <c r="A61" s="518"/>
      <c r="B61" s="519"/>
      <c r="C61" s="519"/>
      <c r="D61" s="519"/>
      <c r="E61" s="519"/>
      <c r="F61" s="519"/>
      <c r="G61" s="519"/>
      <c r="H61" s="30">
        <v>6381</v>
      </c>
      <c r="I61" s="20" t="s">
        <v>394</v>
      </c>
      <c r="J61" s="21">
        <v>0</v>
      </c>
      <c r="K61" s="21">
        <v>0</v>
      </c>
      <c r="L61" s="21">
        <v>0</v>
      </c>
      <c r="M61" s="21">
        <v>75000</v>
      </c>
      <c r="N61" s="21">
        <v>115500</v>
      </c>
      <c r="O61" s="21">
        <v>115000</v>
      </c>
      <c r="P61" s="70">
        <v>0</v>
      </c>
      <c r="Q61" s="71">
        <v>0</v>
      </c>
      <c r="R61" s="71">
        <v>0</v>
      </c>
      <c r="S61" s="72">
        <v>0</v>
      </c>
      <c r="T61" s="73"/>
    </row>
    <row r="62" spans="1:20" ht="22.5" x14ac:dyDescent="0.2">
      <c r="A62" s="518"/>
      <c r="B62" s="519"/>
      <c r="C62" s="519"/>
      <c r="D62" s="519"/>
      <c r="E62" s="519"/>
      <c r="F62" s="519"/>
      <c r="G62" s="519"/>
      <c r="H62" s="30">
        <v>6382</v>
      </c>
      <c r="I62" s="20" t="s">
        <v>402</v>
      </c>
      <c r="J62" s="21"/>
      <c r="K62" s="21"/>
      <c r="L62" s="21"/>
      <c r="M62" s="21">
        <v>2330000</v>
      </c>
      <c r="N62" s="21">
        <v>2500000</v>
      </c>
      <c r="O62" s="21">
        <v>2500000</v>
      </c>
      <c r="P62" s="70"/>
      <c r="Q62" s="71"/>
      <c r="R62" s="71"/>
      <c r="S62" s="72"/>
      <c r="T62" s="73"/>
    </row>
    <row r="63" spans="1:20" s="128" customFormat="1" x14ac:dyDescent="0.2">
      <c r="A63" s="545"/>
      <c r="B63" s="546"/>
      <c r="C63" s="546"/>
      <c r="D63" s="546"/>
      <c r="E63" s="546"/>
      <c r="F63" s="546"/>
      <c r="G63" s="546"/>
      <c r="H63" s="129">
        <v>64</v>
      </c>
      <c r="I63" s="130" t="s">
        <v>26</v>
      </c>
      <c r="J63" s="131" t="e">
        <f>SUM(J64+J67)</f>
        <v>#REF!</v>
      </c>
      <c r="K63" s="131" t="e">
        <f>SUM(K64,K67)</f>
        <v>#REF!</v>
      </c>
      <c r="L63" s="131" t="e">
        <f>SUM(L64+L67)</f>
        <v>#REF!</v>
      </c>
      <c r="M63" s="131">
        <f>SUM(M64+M67)</f>
        <v>761500</v>
      </c>
      <c r="N63" s="131">
        <f t="shared" ref="N63:O63" si="24">SUM(N64+N67)</f>
        <v>681500</v>
      </c>
      <c r="O63" s="131">
        <f t="shared" si="24"/>
        <v>676200</v>
      </c>
      <c r="P63" s="124" t="e">
        <f t="shared" ref="P63:P79" si="25">K63/J63*100</f>
        <v>#REF!</v>
      </c>
      <c r="Q63" s="125" t="e">
        <f>L63/K63*100</f>
        <v>#REF!</v>
      </c>
      <c r="R63" s="125" t="e">
        <f t="shared" si="15"/>
        <v>#REF!</v>
      </c>
      <c r="S63" s="126">
        <f t="shared" si="15"/>
        <v>89.494418910045965</v>
      </c>
      <c r="T63" s="127">
        <f>O63/N63*100</f>
        <v>99.222303741746146</v>
      </c>
    </row>
    <row r="64" spans="1:20" s="463" customFormat="1" x14ac:dyDescent="0.2">
      <c r="A64" s="539" t="s">
        <v>382</v>
      </c>
      <c r="B64" s="540"/>
      <c r="C64" s="540"/>
      <c r="D64" s="540"/>
      <c r="E64" s="540"/>
      <c r="F64" s="540"/>
      <c r="G64" s="540"/>
      <c r="H64" s="456">
        <v>641</v>
      </c>
      <c r="I64" s="457" t="s">
        <v>27</v>
      </c>
      <c r="J64" s="458">
        <f>SUM(J65:J66)</f>
        <v>2317</v>
      </c>
      <c r="K64" s="458">
        <f>SUM(K65:K66)</f>
        <v>6000</v>
      </c>
      <c r="L64" s="458">
        <f>SUM(L65:L66)</f>
        <v>6000</v>
      </c>
      <c r="M64" s="458">
        <f>SUM(M65:M66)</f>
        <v>11000</v>
      </c>
      <c r="N64" s="458">
        <v>11000</v>
      </c>
      <c r="O64" s="458">
        <v>11000</v>
      </c>
      <c r="P64" s="459">
        <f t="shared" si="25"/>
        <v>258.95554596460937</v>
      </c>
      <c r="Q64" s="460">
        <f>L64/K64*100</f>
        <v>100</v>
      </c>
      <c r="R64" s="460">
        <f t="shared" si="15"/>
        <v>183.33333333333331</v>
      </c>
      <c r="S64" s="461">
        <f t="shared" si="15"/>
        <v>100</v>
      </c>
      <c r="T64" s="462">
        <f>O64/N64*100</f>
        <v>100</v>
      </c>
    </row>
    <row r="65" spans="1:20" s="467" customFormat="1" x14ac:dyDescent="0.2">
      <c r="A65" s="539"/>
      <c r="B65" s="540"/>
      <c r="C65" s="540"/>
      <c r="D65" s="540"/>
      <c r="E65" s="540"/>
      <c r="F65" s="540"/>
      <c r="G65" s="540"/>
      <c r="H65" s="464">
        <v>64132</v>
      </c>
      <c r="I65" s="465" t="s">
        <v>155</v>
      </c>
      <c r="J65" s="466">
        <v>2317</v>
      </c>
      <c r="K65" s="466">
        <v>5000</v>
      </c>
      <c r="L65" s="466">
        <v>5000</v>
      </c>
      <c r="M65" s="466">
        <v>1000</v>
      </c>
      <c r="N65" s="466">
        <v>1000</v>
      </c>
      <c r="O65" s="466">
        <v>1000</v>
      </c>
      <c r="P65" s="459">
        <f t="shared" si="25"/>
        <v>215.79628830384115</v>
      </c>
      <c r="Q65" s="460">
        <f>L65/K65*100</f>
        <v>100</v>
      </c>
      <c r="R65" s="460">
        <f t="shared" si="15"/>
        <v>20</v>
      </c>
      <c r="S65" s="461">
        <f t="shared" si="15"/>
        <v>100</v>
      </c>
      <c r="T65" s="462"/>
    </row>
    <row r="66" spans="1:20" s="467" customFormat="1" x14ac:dyDescent="0.2">
      <c r="A66" s="539"/>
      <c r="B66" s="540"/>
      <c r="C66" s="540"/>
      <c r="D66" s="540"/>
      <c r="E66" s="540"/>
      <c r="F66" s="540"/>
      <c r="G66" s="540"/>
      <c r="H66" s="464">
        <v>64143</v>
      </c>
      <c r="I66" s="474" t="s">
        <v>28</v>
      </c>
      <c r="J66" s="466">
        <v>0</v>
      </c>
      <c r="K66" s="466">
        <v>1000</v>
      </c>
      <c r="L66" s="466">
        <v>1000</v>
      </c>
      <c r="M66" s="466">
        <v>10000</v>
      </c>
      <c r="N66" s="466">
        <v>10000</v>
      </c>
      <c r="O66" s="466">
        <v>10000</v>
      </c>
      <c r="P66" s="459">
        <v>0</v>
      </c>
      <c r="Q66" s="460">
        <v>0</v>
      </c>
      <c r="R66" s="460">
        <v>0</v>
      </c>
      <c r="S66" s="461">
        <f t="shared" si="15"/>
        <v>100</v>
      </c>
      <c r="T66" s="462"/>
    </row>
    <row r="67" spans="1:20" s="463" customFormat="1" x14ac:dyDescent="0.2">
      <c r="A67" s="539"/>
      <c r="B67" s="540"/>
      <c r="C67" s="540"/>
      <c r="D67" s="540"/>
      <c r="E67" s="540"/>
      <c r="F67" s="540" t="s">
        <v>387</v>
      </c>
      <c r="G67" s="540"/>
      <c r="H67" s="456">
        <v>642</v>
      </c>
      <c r="I67" s="457" t="s">
        <v>29</v>
      </c>
      <c r="J67" s="458" t="e">
        <f>SUM(J68,#REF!,J72,#REF!,J73)</f>
        <v>#REF!</v>
      </c>
      <c r="K67" s="458" t="e">
        <f>SUM(K68,#REF!,K72,#REF!,K73)</f>
        <v>#REF!</v>
      </c>
      <c r="L67" s="458" t="e">
        <f>SUM(L68,#REF!,L72,#REF!,L73)</f>
        <v>#REF!</v>
      </c>
      <c r="M67" s="458">
        <f>SUM(M68:M73)</f>
        <v>750500</v>
      </c>
      <c r="N67" s="458">
        <f t="shared" ref="N67:O67" si="26">SUM(N68:N73)</f>
        <v>670500</v>
      </c>
      <c r="O67" s="458">
        <f t="shared" si="26"/>
        <v>665200</v>
      </c>
      <c r="P67" s="459" t="e">
        <f t="shared" si="25"/>
        <v>#REF!</v>
      </c>
      <c r="Q67" s="460" t="e">
        <f t="shared" ref="Q67:Q72" si="27">L67/K67*100</f>
        <v>#REF!</v>
      </c>
      <c r="R67" s="460" t="e">
        <f t="shared" si="15"/>
        <v>#REF!</v>
      </c>
      <c r="S67" s="461">
        <f t="shared" si="15"/>
        <v>89.340439706862099</v>
      </c>
      <c r="T67" s="462">
        <f>O67/N67*100</f>
        <v>99.209545115585385</v>
      </c>
    </row>
    <row r="68" spans="1:20" s="34" customFormat="1" x14ac:dyDescent="0.2">
      <c r="A68" s="551"/>
      <c r="B68" s="552"/>
      <c r="C68" s="552"/>
      <c r="D68" s="552"/>
      <c r="E68" s="552"/>
      <c r="F68" s="552"/>
      <c r="G68" s="552"/>
      <c r="H68" s="33">
        <v>6421</v>
      </c>
      <c r="I68" s="13" t="s">
        <v>30</v>
      </c>
      <c r="J68" s="35">
        <v>68144</v>
      </c>
      <c r="K68" s="35">
        <v>40000</v>
      </c>
      <c r="L68" s="35">
        <v>40000</v>
      </c>
      <c r="M68" s="35">
        <v>25000</v>
      </c>
      <c r="N68" s="35">
        <v>25000</v>
      </c>
      <c r="O68" s="35">
        <v>25000</v>
      </c>
      <c r="P68" s="553">
        <f t="shared" si="25"/>
        <v>58.699225170227756</v>
      </c>
      <c r="Q68" s="554">
        <f t="shared" si="27"/>
        <v>100</v>
      </c>
      <c r="R68" s="554">
        <f t="shared" si="15"/>
        <v>62.5</v>
      </c>
      <c r="S68" s="555">
        <f t="shared" si="15"/>
        <v>100</v>
      </c>
      <c r="T68" s="556"/>
    </row>
    <row r="69" spans="1:20" x14ac:dyDescent="0.2">
      <c r="A69" s="522"/>
      <c r="B69" s="523"/>
      <c r="C69" s="523"/>
      <c r="D69" s="523"/>
      <c r="E69" s="523"/>
      <c r="F69" s="523"/>
      <c r="G69" s="523"/>
      <c r="H69" s="52">
        <v>64222</v>
      </c>
      <c r="I69" s="53" t="s">
        <v>156</v>
      </c>
      <c r="J69" s="22">
        <v>78532</v>
      </c>
      <c r="K69" s="22">
        <v>200000</v>
      </c>
      <c r="L69" s="22">
        <v>100000</v>
      </c>
      <c r="M69" s="22">
        <v>530000</v>
      </c>
      <c r="N69" s="22">
        <v>500000</v>
      </c>
      <c r="O69" s="22">
        <v>500000</v>
      </c>
      <c r="P69" s="70">
        <f t="shared" si="25"/>
        <v>254.67325421484236</v>
      </c>
      <c r="Q69" s="71">
        <f t="shared" si="27"/>
        <v>50</v>
      </c>
      <c r="R69" s="71">
        <f t="shared" si="15"/>
        <v>530</v>
      </c>
      <c r="S69" s="72">
        <f t="shared" si="15"/>
        <v>94.339622641509436</v>
      </c>
      <c r="T69" s="73"/>
    </row>
    <row r="70" spans="1:20" x14ac:dyDescent="0.2">
      <c r="A70" s="518"/>
      <c r="B70" s="519"/>
      <c r="C70" s="519"/>
      <c r="D70" s="519"/>
      <c r="E70" s="519"/>
      <c r="F70" s="519"/>
      <c r="G70" s="519"/>
      <c r="H70" s="30">
        <v>64222</v>
      </c>
      <c r="I70" s="20" t="s">
        <v>157</v>
      </c>
      <c r="J70" s="21">
        <v>83837</v>
      </c>
      <c r="K70" s="21">
        <v>50000</v>
      </c>
      <c r="L70" s="21">
        <v>50000</v>
      </c>
      <c r="M70" s="21">
        <v>30500</v>
      </c>
      <c r="N70" s="21">
        <v>30500</v>
      </c>
      <c r="O70" s="21">
        <v>30200</v>
      </c>
      <c r="P70" s="70">
        <f t="shared" si="25"/>
        <v>59.639538628529166</v>
      </c>
      <c r="Q70" s="71">
        <f t="shared" si="27"/>
        <v>100</v>
      </c>
      <c r="R70" s="71">
        <f t="shared" si="15"/>
        <v>61</v>
      </c>
      <c r="S70" s="72">
        <f t="shared" si="15"/>
        <v>100</v>
      </c>
      <c r="T70" s="73"/>
    </row>
    <row r="71" spans="1:20" x14ac:dyDescent="0.2">
      <c r="A71" s="518"/>
      <c r="B71" s="519"/>
      <c r="C71" s="519"/>
      <c r="D71" s="519"/>
      <c r="E71" s="519"/>
      <c r="F71" s="519"/>
      <c r="G71" s="519"/>
      <c r="H71" s="30">
        <v>64225</v>
      </c>
      <c r="I71" s="20" t="s">
        <v>132</v>
      </c>
      <c r="J71" s="21">
        <v>13319</v>
      </c>
      <c r="K71" s="21">
        <v>20000</v>
      </c>
      <c r="L71" s="21">
        <v>20000</v>
      </c>
      <c r="M71" s="21">
        <v>80000</v>
      </c>
      <c r="N71" s="21">
        <v>50000</v>
      </c>
      <c r="O71" s="21">
        <v>50000</v>
      </c>
      <c r="P71" s="70">
        <f t="shared" si="25"/>
        <v>150.16142353029508</v>
      </c>
      <c r="Q71" s="71">
        <f t="shared" si="27"/>
        <v>100</v>
      </c>
      <c r="R71" s="71">
        <f t="shared" si="15"/>
        <v>400</v>
      </c>
      <c r="S71" s="72">
        <f t="shared" si="15"/>
        <v>62.5</v>
      </c>
      <c r="T71" s="73"/>
    </row>
    <row r="72" spans="1:20" ht="22.5" x14ac:dyDescent="0.2">
      <c r="A72" s="518"/>
      <c r="B72" s="519"/>
      <c r="C72" s="519"/>
      <c r="D72" s="519"/>
      <c r="E72" s="519"/>
      <c r="F72" s="519"/>
      <c r="G72" s="519"/>
      <c r="H72" s="29">
        <v>6423</v>
      </c>
      <c r="I72" s="12" t="s">
        <v>403</v>
      </c>
      <c r="J72" s="16" t="e">
        <f>SUM(#REF!)</f>
        <v>#REF!</v>
      </c>
      <c r="K72" s="16" t="e">
        <f>SUM(#REF!)</f>
        <v>#REF!</v>
      </c>
      <c r="L72" s="16" t="e">
        <f>SUM(#REF!)</f>
        <v>#REF!</v>
      </c>
      <c r="M72" s="16">
        <v>60000</v>
      </c>
      <c r="N72" s="16">
        <v>50000</v>
      </c>
      <c r="O72" s="16">
        <v>50000</v>
      </c>
      <c r="P72" s="70" t="e">
        <f t="shared" si="25"/>
        <v>#REF!</v>
      </c>
      <c r="Q72" s="71" t="e">
        <f t="shared" si="27"/>
        <v>#REF!</v>
      </c>
      <c r="R72" s="71" t="e">
        <f t="shared" si="15"/>
        <v>#REF!</v>
      </c>
      <c r="S72" s="72">
        <f t="shared" si="15"/>
        <v>83.333333333333343</v>
      </c>
      <c r="T72" s="73"/>
    </row>
    <row r="73" spans="1:20" s="34" customFormat="1" x14ac:dyDescent="0.2">
      <c r="A73" s="518"/>
      <c r="B73" s="519"/>
      <c r="C73" s="519"/>
      <c r="D73" s="519"/>
      <c r="E73" s="519"/>
      <c r="F73" s="519"/>
      <c r="G73" s="519"/>
      <c r="H73" s="33">
        <v>6429</v>
      </c>
      <c r="I73" s="85" t="s">
        <v>31</v>
      </c>
      <c r="J73" s="35" t="e">
        <f>SUM(#REF!)</f>
        <v>#REF!</v>
      </c>
      <c r="K73" s="35" t="e">
        <f>SUM(#REF!)</f>
        <v>#REF!</v>
      </c>
      <c r="L73" s="35" t="e">
        <f>SUM(#REF!)</f>
        <v>#REF!</v>
      </c>
      <c r="M73" s="35">
        <v>25000</v>
      </c>
      <c r="N73" s="35">
        <v>15000</v>
      </c>
      <c r="O73" s="35">
        <v>10000</v>
      </c>
      <c r="P73" s="70" t="e">
        <f>K73/J73*100</f>
        <v>#REF!</v>
      </c>
      <c r="Q73" s="71">
        <v>0</v>
      </c>
      <c r="R73" s="71" t="e">
        <f>M73/L73*100</f>
        <v>#REF!</v>
      </c>
      <c r="S73" s="72">
        <f>N73/M73*100</f>
        <v>60</v>
      </c>
      <c r="T73" s="73"/>
    </row>
    <row r="74" spans="1:20" s="128" customFormat="1" ht="22.5" x14ac:dyDescent="0.2">
      <c r="A74" s="545"/>
      <c r="B74" s="546"/>
      <c r="C74" s="546"/>
      <c r="D74" s="546"/>
      <c r="E74" s="546"/>
      <c r="F74" s="546"/>
      <c r="G74" s="546"/>
      <c r="H74" s="309">
        <v>65</v>
      </c>
      <c r="I74" s="130" t="s">
        <v>158</v>
      </c>
      <c r="J74" s="131" t="e">
        <f t="shared" ref="J74:L74" si="28">SUM(J75+J79+J83)</f>
        <v>#REF!</v>
      </c>
      <c r="K74" s="131" t="e">
        <f t="shared" si="28"/>
        <v>#REF!</v>
      </c>
      <c r="L74" s="131" t="e">
        <f t="shared" si="28"/>
        <v>#REF!</v>
      </c>
      <c r="M74" s="131">
        <f>SUM(M75+M79+M83)</f>
        <v>1552500</v>
      </c>
      <c r="N74" s="131">
        <f t="shared" ref="N74:O74" si="29">SUM(N75+N79+N83)</f>
        <v>1212000</v>
      </c>
      <c r="O74" s="131">
        <f t="shared" si="29"/>
        <v>1190000</v>
      </c>
      <c r="P74" s="124" t="e">
        <f t="shared" si="25"/>
        <v>#REF!</v>
      </c>
      <c r="Q74" s="125" t="e">
        <f>L74/K74*100</f>
        <v>#REF!</v>
      </c>
      <c r="R74" s="125" t="e">
        <f t="shared" si="15"/>
        <v>#REF!</v>
      </c>
      <c r="S74" s="126">
        <f t="shared" si="15"/>
        <v>78.067632850241537</v>
      </c>
      <c r="T74" s="127">
        <f>O74/N74*100</f>
        <v>98.184818481848183</v>
      </c>
    </row>
    <row r="75" spans="1:20" s="463" customFormat="1" x14ac:dyDescent="0.2">
      <c r="A75" s="539" t="s">
        <v>382</v>
      </c>
      <c r="B75" s="540"/>
      <c r="C75" s="540"/>
      <c r="D75" s="540"/>
      <c r="E75" s="540"/>
      <c r="F75" s="540"/>
      <c r="G75" s="540"/>
      <c r="H75" s="456">
        <v>651</v>
      </c>
      <c r="I75" s="457" t="s">
        <v>135</v>
      </c>
      <c r="J75" s="458" t="e">
        <f>SUM(J76+J77)</f>
        <v>#REF!</v>
      </c>
      <c r="K75" s="458" t="e">
        <f>SUM(K76+K77+K78)</f>
        <v>#REF!</v>
      </c>
      <c r="L75" s="458" t="e">
        <f>SUM(L76+L77+L78)</f>
        <v>#REF!</v>
      </c>
      <c r="M75" s="458">
        <v>32000</v>
      </c>
      <c r="N75" s="458">
        <v>32000</v>
      </c>
      <c r="O75" s="458">
        <v>33000</v>
      </c>
      <c r="P75" s="459" t="e">
        <f t="shared" si="25"/>
        <v>#REF!</v>
      </c>
      <c r="Q75" s="460" t="e">
        <f>L75/K75*100</f>
        <v>#REF!</v>
      </c>
      <c r="R75" s="460" t="e">
        <f t="shared" si="15"/>
        <v>#REF!</v>
      </c>
      <c r="S75" s="461">
        <f t="shared" si="15"/>
        <v>100</v>
      </c>
      <c r="T75" s="462">
        <f>O75/N75*100</f>
        <v>103.125</v>
      </c>
    </row>
    <row r="76" spans="1:20" s="483" customFormat="1" x14ac:dyDescent="0.2">
      <c r="A76" s="539"/>
      <c r="B76" s="540"/>
      <c r="C76" s="540"/>
      <c r="D76" s="540"/>
      <c r="E76" s="540"/>
      <c r="F76" s="540"/>
      <c r="G76" s="540"/>
      <c r="H76" s="481">
        <v>6512</v>
      </c>
      <c r="I76" s="86" t="s">
        <v>159</v>
      </c>
      <c r="J76" s="482" t="e">
        <f>SUM(#REF!)</f>
        <v>#REF!</v>
      </c>
      <c r="K76" s="482" t="e">
        <f>SUM(#REF!)</f>
        <v>#REF!</v>
      </c>
      <c r="L76" s="482" t="e">
        <f>SUM(#REF!)</f>
        <v>#REF!</v>
      </c>
      <c r="M76" s="482">
        <v>30000</v>
      </c>
      <c r="N76" s="482">
        <v>30000</v>
      </c>
      <c r="O76" s="482">
        <v>30000</v>
      </c>
      <c r="P76" s="459">
        <v>0</v>
      </c>
      <c r="Q76" s="460">
        <v>0</v>
      </c>
      <c r="R76" s="460" t="e">
        <f t="shared" si="15"/>
        <v>#REF!</v>
      </c>
      <c r="S76" s="461">
        <f t="shared" si="15"/>
        <v>100</v>
      </c>
      <c r="T76" s="462"/>
    </row>
    <row r="77" spans="1:20" s="483" customFormat="1" x14ac:dyDescent="0.2">
      <c r="A77" s="539"/>
      <c r="B77" s="540"/>
      <c r="C77" s="540"/>
      <c r="D77" s="540"/>
      <c r="E77" s="540"/>
      <c r="F77" s="540"/>
      <c r="G77" s="540"/>
      <c r="H77" s="481">
        <v>6513</v>
      </c>
      <c r="I77" s="86" t="s">
        <v>32</v>
      </c>
      <c r="J77" s="482" t="e">
        <f>SUM(#REF!,J78)</f>
        <v>#REF!</v>
      </c>
      <c r="K77" s="482" t="e">
        <f>SUM(#REF!)</f>
        <v>#REF!</v>
      </c>
      <c r="L77" s="482" t="e">
        <f>SUM(#REF!)</f>
        <v>#REF!</v>
      </c>
      <c r="M77" s="482">
        <v>0</v>
      </c>
      <c r="N77" s="482">
        <v>0</v>
      </c>
      <c r="O77" s="482">
        <v>0</v>
      </c>
      <c r="P77" s="459">
        <v>0</v>
      </c>
      <c r="Q77" s="460" t="e">
        <f t="shared" ref="Q77:Q82" si="30">L77/K77*100</f>
        <v>#REF!</v>
      </c>
      <c r="R77" s="460" t="e">
        <f t="shared" si="15"/>
        <v>#REF!</v>
      </c>
      <c r="S77" s="461" t="e">
        <f t="shared" si="15"/>
        <v>#DIV/0!</v>
      </c>
      <c r="T77" s="462"/>
    </row>
    <row r="78" spans="1:20" s="483" customFormat="1" x14ac:dyDescent="0.2">
      <c r="A78" s="539"/>
      <c r="B78" s="540"/>
      <c r="C78" s="540"/>
      <c r="D78" s="540"/>
      <c r="E78" s="540"/>
      <c r="F78" s="540"/>
      <c r="G78" s="540"/>
      <c r="H78" s="481">
        <v>6514</v>
      </c>
      <c r="I78" s="86" t="s">
        <v>404</v>
      </c>
      <c r="J78" s="482">
        <v>0</v>
      </c>
      <c r="K78" s="482">
        <v>1000</v>
      </c>
      <c r="L78" s="482">
        <v>1000</v>
      </c>
      <c r="M78" s="482">
        <v>2000</v>
      </c>
      <c r="N78" s="482">
        <v>2000</v>
      </c>
      <c r="O78" s="482">
        <v>3000</v>
      </c>
      <c r="P78" s="459">
        <v>0</v>
      </c>
      <c r="Q78" s="460">
        <f t="shared" si="30"/>
        <v>100</v>
      </c>
      <c r="R78" s="460">
        <f t="shared" si="15"/>
        <v>200</v>
      </c>
      <c r="S78" s="461">
        <f t="shared" si="15"/>
        <v>100</v>
      </c>
      <c r="T78" s="462"/>
    </row>
    <row r="79" spans="1:20" s="463" customFormat="1" x14ac:dyDescent="0.2">
      <c r="A79" s="539"/>
      <c r="B79" s="540"/>
      <c r="C79" s="540" t="s">
        <v>384</v>
      </c>
      <c r="D79" s="540"/>
      <c r="E79" s="540"/>
      <c r="F79" s="540"/>
      <c r="G79" s="540"/>
      <c r="H79" s="456">
        <v>652</v>
      </c>
      <c r="I79" s="457" t="s">
        <v>33</v>
      </c>
      <c r="J79" s="458" t="e">
        <f>SUM(J80+J81+J82)</f>
        <v>#REF!</v>
      </c>
      <c r="K79" s="458" t="e">
        <f>SUM(K80+K81+K82)</f>
        <v>#REF!</v>
      </c>
      <c r="L79" s="458" t="e">
        <f>SUM(L80+L81+L82)</f>
        <v>#REF!</v>
      </c>
      <c r="M79" s="458">
        <f>SUM(M80+M81+M82)</f>
        <v>70500</v>
      </c>
      <c r="N79" s="458">
        <f>SUM(N80+N81+N82)</f>
        <v>50000</v>
      </c>
      <c r="O79" s="458">
        <v>37000</v>
      </c>
      <c r="P79" s="459" t="e">
        <f t="shared" si="25"/>
        <v>#REF!</v>
      </c>
      <c r="Q79" s="460" t="e">
        <f t="shared" si="30"/>
        <v>#REF!</v>
      </c>
      <c r="R79" s="460" t="e">
        <f t="shared" si="15"/>
        <v>#REF!</v>
      </c>
      <c r="S79" s="461">
        <f t="shared" si="15"/>
        <v>70.921985815602838</v>
      </c>
      <c r="T79" s="462">
        <f>O79/N79*100</f>
        <v>74</v>
      </c>
    </row>
    <row r="80" spans="1:20" s="483" customFormat="1" x14ac:dyDescent="0.2">
      <c r="A80" s="539"/>
      <c r="B80" s="540"/>
      <c r="C80" s="540"/>
      <c r="D80" s="540"/>
      <c r="E80" s="540"/>
      <c r="F80" s="540"/>
      <c r="G80" s="540"/>
      <c r="H80" s="481">
        <v>6522</v>
      </c>
      <c r="I80" s="86" t="s">
        <v>146</v>
      </c>
      <c r="J80" s="482" t="e">
        <f>SUM(#REF!)</f>
        <v>#REF!</v>
      </c>
      <c r="K80" s="482" t="e">
        <f>SUM(#REF!)</f>
        <v>#REF!</v>
      </c>
      <c r="L80" s="482" t="e">
        <f>SUM(#REF!)</f>
        <v>#REF!</v>
      </c>
      <c r="M80" s="482">
        <v>15000</v>
      </c>
      <c r="N80" s="482">
        <v>15000</v>
      </c>
      <c r="O80" s="482">
        <v>15000</v>
      </c>
      <c r="P80" s="459" t="e">
        <f t="shared" ref="P80:S129" si="31">K80/J80*100</f>
        <v>#REF!</v>
      </c>
      <c r="Q80" s="460" t="e">
        <f t="shared" si="30"/>
        <v>#REF!</v>
      </c>
      <c r="R80" s="460" t="e">
        <f t="shared" si="15"/>
        <v>#REF!</v>
      </c>
      <c r="S80" s="461">
        <f t="shared" si="15"/>
        <v>100</v>
      </c>
      <c r="T80" s="462"/>
    </row>
    <row r="81" spans="1:20" s="483" customFormat="1" x14ac:dyDescent="0.2">
      <c r="A81" s="539"/>
      <c r="B81" s="540"/>
      <c r="C81" s="540"/>
      <c r="D81" s="540"/>
      <c r="E81" s="540"/>
      <c r="F81" s="540"/>
      <c r="G81" s="540"/>
      <c r="H81" s="481">
        <v>6524</v>
      </c>
      <c r="I81" s="86" t="s">
        <v>36</v>
      </c>
      <c r="J81" s="482" t="e">
        <f>SUM(#REF!)</f>
        <v>#REF!</v>
      </c>
      <c r="K81" s="482" t="e">
        <f>SUM(#REF!)</f>
        <v>#REF!</v>
      </c>
      <c r="L81" s="482" t="e">
        <f>SUM(#REF!)</f>
        <v>#REF!</v>
      </c>
      <c r="M81" s="482">
        <v>53500</v>
      </c>
      <c r="N81" s="482">
        <v>33000</v>
      </c>
      <c r="O81" s="482">
        <v>20000</v>
      </c>
      <c r="P81" s="459" t="e">
        <f t="shared" si="31"/>
        <v>#REF!</v>
      </c>
      <c r="Q81" s="460" t="e">
        <f t="shared" si="30"/>
        <v>#REF!</v>
      </c>
      <c r="R81" s="460" t="e">
        <f t="shared" ref="R81:S82" si="32">M81/L81*100</f>
        <v>#REF!</v>
      </c>
      <c r="S81" s="461">
        <f t="shared" si="32"/>
        <v>61.682242990654203</v>
      </c>
      <c r="T81" s="462"/>
    </row>
    <row r="82" spans="1:20" s="483" customFormat="1" x14ac:dyDescent="0.2">
      <c r="A82" s="539"/>
      <c r="B82" s="540"/>
      <c r="C82" s="540"/>
      <c r="D82" s="540"/>
      <c r="E82" s="540"/>
      <c r="F82" s="540"/>
      <c r="G82" s="540"/>
      <c r="H82" s="481">
        <v>6526</v>
      </c>
      <c r="I82" s="86" t="s">
        <v>37</v>
      </c>
      <c r="J82" s="482" t="e">
        <f>SUM(#REF!)</f>
        <v>#REF!</v>
      </c>
      <c r="K82" s="482" t="e">
        <f>SUM(#REF!)</f>
        <v>#REF!</v>
      </c>
      <c r="L82" s="482" t="e">
        <f>SUM(#REF!)</f>
        <v>#REF!</v>
      </c>
      <c r="M82" s="482">
        <v>2000</v>
      </c>
      <c r="N82" s="482">
        <v>2000</v>
      </c>
      <c r="O82" s="482">
        <v>2000</v>
      </c>
      <c r="P82" s="459">
        <v>0</v>
      </c>
      <c r="Q82" s="460" t="e">
        <f t="shared" si="30"/>
        <v>#REF!</v>
      </c>
      <c r="R82" s="460" t="e">
        <f t="shared" si="32"/>
        <v>#REF!</v>
      </c>
      <c r="S82" s="461">
        <f t="shared" si="32"/>
        <v>100</v>
      </c>
      <c r="T82" s="462"/>
    </row>
    <row r="83" spans="1:20" s="480" customFormat="1" x14ac:dyDescent="0.2">
      <c r="A83" s="539" t="s">
        <v>382</v>
      </c>
      <c r="B83" s="540"/>
      <c r="C83" s="540"/>
      <c r="D83" s="540"/>
      <c r="E83" s="540"/>
      <c r="F83" s="540"/>
      <c r="G83" s="540"/>
      <c r="H83" s="478">
        <v>653</v>
      </c>
      <c r="I83" s="85" t="s">
        <v>133</v>
      </c>
      <c r="J83" s="479">
        <f>SUM(J84:J86)</f>
        <v>93473</v>
      </c>
      <c r="K83" s="479">
        <f>SUM(K84:K86)</f>
        <v>450000</v>
      </c>
      <c r="L83" s="479">
        <f>SUM(L84:L86)</f>
        <v>170000</v>
      </c>
      <c r="M83" s="479">
        <f>SUM(M84:M86)</f>
        <v>1450000</v>
      </c>
      <c r="N83" s="479">
        <f>SUM(N84:N86)</f>
        <v>1130000</v>
      </c>
      <c r="O83" s="479">
        <f>SUM(O84:O86)</f>
        <v>1120000</v>
      </c>
      <c r="P83" s="459">
        <f t="shared" si="31"/>
        <v>481.42244284445781</v>
      </c>
      <c r="Q83" s="460">
        <f t="shared" si="31"/>
        <v>37.777777777777779</v>
      </c>
      <c r="R83" s="460">
        <f t="shared" si="31"/>
        <v>852.94117647058818</v>
      </c>
      <c r="S83" s="461">
        <f t="shared" si="31"/>
        <v>77.931034482758619</v>
      </c>
      <c r="T83" s="462">
        <f>O83/N83*100</f>
        <v>99.115044247787608</v>
      </c>
    </row>
    <row r="84" spans="1:20" x14ac:dyDescent="0.2">
      <c r="A84" s="518"/>
      <c r="B84" s="519"/>
      <c r="C84" s="519"/>
      <c r="D84" s="519"/>
      <c r="E84" s="519"/>
      <c r="F84" s="519"/>
      <c r="G84" s="519"/>
      <c r="H84" s="32">
        <v>6531</v>
      </c>
      <c r="I84" s="14" t="s">
        <v>34</v>
      </c>
      <c r="J84" s="21">
        <v>70696</v>
      </c>
      <c r="K84" s="21">
        <v>300000</v>
      </c>
      <c r="L84" s="21">
        <v>150000</v>
      </c>
      <c r="M84" s="21">
        <v>650000</v>
      </c>
      <c r="N84" s="21">
        <v>330000</v>
      </c>
      <c r="O84" s="21">
        <v>320000</v>
      </c>
      <c r="P84" s="70">
        <f t="shared" si="31"/>
        <v>424.35215570895099</v>
      </c>
      <c r="Q84" s="71">
        <f t="shared" si="31"/>
        <v>50</v>
      </c>
      <c r="R84" s="71">
        <f t="shared" si="31"/>
        <v>433.33333333333331</v>
      </c>
      <c r="S84" s="72">
        <f t="shared" si="31"/>
        <v>50.769230769230766</v>
      </c>
      <c r="T84" s="73"/>
    </row>
    <row r="85" spans="1:20" x14ac:dyDescent="0.2">
      <c r="A85" s="518"/>
      <c r="B85" s="519"/>
      <c r="C85" s="519"/>
      <c r="D85" s="519"/>
      <c r="E85" s="519"/>
      <c r="F85" s="519"/>
      <c r="G85" s="519"/>
      <c r="H85" s="32">
        <v>6532</v>
      </c>
      <c r="I85" s="14" t="s">
        <v>35</v>
      </c>
      <c r="J85" s="21">
        <v>0</v>
      </c>
      <c r="K85" s="21">
        <v>100000</v>
      </c>
      <c r="L85" s="21">
        <v>0</v>
      </c>
      <c r="M85" s="21">
        <v>800000</v>
      </c>
      <c r="N85" s="21">
        <v>800000</v>
      </c>
      <c r="O85" s="21">
        <v>800000</v>
      </c>
      <c r="P85" s="70">
        <v>0</v>
      </c>
      <c r="Q85" s="71">
        <f t="shared" si="31"/>
        <v>0</v>
      </c>
      <c r="R85" s="71">
        <v>0</v>
      </c>
      <c r="S85" s="72">
        <f t="shared" si="31"/>
        <v>100</v>
      </c>
      <c r="T85" s="73"/>
    </row>
    <row r="86" spans="1:20" x14ac:dyDescent="0.2">
      <c r="A86" s="518"/>
      <c r="B86" s="519"/>
      <c r="C86" s="519"/>
      <c r="D86" s="519"/>
      <c r="E86" s="519"/>
      <c r="F86" s="519"/>
      <c r="G86" s="519"/>
      <c r="H86" s="32">
        <v>6533</v>
      </c>
      <c r="I86" s="14" t="s">
        <v>136</v>
      </c>
      <c r="J86" s="21">
        <v>22777</v>
      </c>
      <c r="K86" s="21">
        <v>50000</v>
      </c>
      <c r="L86" s="21">
        <v>20000</v>
      </c>
      <c r="M86" s="21">
        <v>0</v>
      </c>
      <c r="N86" s="21">
        <v>0</v>
      </c>
      <c r="O86" s="21">
        <v>0</v>
      </c>
      <c r="P86" s="70">
        <f t="shared" si="31"/>
        <v>219.51969091627518</v>
      </c>
      <c r="Q86" s="71">
        <f t="shared" si="31"/>
        <v>40</v>
      </c>
      <c r="R86" s="71">
        <f t="shared" si="31"/>
        <v>0</v>
      </c>
      <c r="S86" s="72">
        <v>0</v>
      </c>
      <c r="T86" s="73"/>
    </row>
    <row r="87" spans="1:20" s="149" customFormat="1" x14ac:dyDescent="0.2">
      <c r="A87" s="545"/>
      <c r="B87" s="546"/>
      <c r="C87" s="546"/>
      <c r="D87" s="546"/>
      <c r="E87" s="546"/>
      <c r="F87" s="546"/>
      <c r="G87" s="546"/>
      <c r="H87" s="153">
        <v>68</v>
      </c>
      <c r="I87" s="154" t="s">
        <v>405</v>
      </c>
      <c r="J87" s="155">
        <f>SUM(J88)</f>
        <v>4212</v>
      </c>
      <c r="K87" s="155"/>
      <c r="L87" s="155"/>
      <c r="M87" s="131">
        <f>SUM(M88)</f>
        <v>5000</v>
      </c>
      <c r="N87" s="155">
        <v>10000</v>
      </c>
      <c r="O87" s="155">
        <v>10000</v>
      </c>
      <c r="P87" s="156"/>
      <c r="Q87" s="157"/>
      <c r="R87" s="157"/>
      <c r="S87" s="158"/>
      <c r="T87" s="159"/>
    </row>
    <row r="88" spans="1:20" x14ac:dyDescent="0.2">
      <c r="A88" s="518"/>
      <c r="B88" s="519"/>
      <c r="C88" s="519"/>
      <c r="D88" s="519"/>
      <c r="E88" s="519"/>
      <c r="F88" s="519"/>
      <c r="G88" s="519"/>
      <c r="H88" s="33">
        <v>681</v>
      </c>
      <c r="I88" s="13" t="s">
        <v>406</v>
      </c>
      <c r="J88" s="35">
        <v>4212</v>
      </c>
      <c r="K88" s="35">
        <v>0</v>
      </c>
      <c r="L88" s="35">
        <v>0</v>
      </c>
      <c r="M88" s="35">
        <v>5000</v>
      </c>
      <c r="N88" s="35">
        <v>10000</v>
      </c>
      <c r="O88" s="35">
        <v>10000</v>
      </c>
      <c r="P88" s="70">
        <v>0</v>
      </c>
      <c r="Q88" s="71">
        <v>0</v>
      </c>
      <c r="R88" s="71">
        <v>0</v>
      </c>
      <c r="S88" s="72">
        <v>0</v>
      </c>
      <c r="T88" s="73"/>
    </row>
    <row r="89" spans="1:20" x14ac:dyDescent="0.2">
      <c r="A89" s="558"/>
      <c r="B89" s="559"/>
      <c r="C89" s="559"/>
      <c r="D89" s="559"/>
      <c r="E89" s="559"/>
      <c r="F89" s="559"/>
      <c r="G89" s="559"/>
      <c r="H89" s="560">
        <v>6819</v>
      </c>
      <c r="I89" s="561" t="s">
        <v>407</v>
      </c>
      <c r="J89" s="562"/>
      <c r="K89" s="562"/>
      <c r="L89" s="562"/>
      <c r="M89" s="562">
        <v>5000</v>
      </c>
      <c r="N89" s="562">
        <v>10000</v>
      </c>
      <c r="O89" s="562">
        <v>10000</v>
      </c>
      <c r="P89" s="563"/>
      <c r="Q89" s="564"/>
      <c r="R89" s="564"/>
      <c r="S89" s="565"/>
      <c r="T89" s="566"/>
    </row>
    <row r="90" spans="1:20" s="105" customFormat="1" ht="13.5" thickBot="1" x14ac:dyDescent="0.25">
      <c r="A90" s="547"/>
      <c r="B90" s="548"/>
      <c r="C90" s="548"/>
      <c r="D90" s="548"/>
      <c r="E90" s="548"/>
      <c r="F90" s="548"/>
      <c r="G90" s="548"/>
      <c r="H90" s="98">
        <v>7</v>
      </c>
      <c r="I90" s="99" t="s">
        <v>2</v>
      </c>
      <c r="J90" s="100" t="e">
        <f t="shared" ref="J90:R90" si="33">SUM(J91)</f>
        <v>#REF!</v>
      </c>
      <c r="K90" s="100" t="e">
        <f t="shared" si="33"/>
        <v>#REF!</v>
      </c>
      <c r="L90" s="100" t="e">
        <f t="shared" si="33"/>
        <v>#REF!</v>
      </c>
      <c r="M90" s="100">
        <f t="shared" si="33"/>
        <v>110000</v>
      </c>
      <c r="N90" s="100">
        <f t="shared" si="33"/>
        <v>70000</v>
      </c>
      <c r="O90" s="100">
        <f t="shared" si="33"/>
        <v>50000</v>
      </c>
      <c r="P90" s="100" t="e">
        <f t="shared" si="33"/>
        <v>#REF!</v>
      </c>
      <c r="Q90" s="100" t="e">
        <f t="shared" si="33"/>
        <v>#REF!</v>
      </c>
      <c r="R90" s="100" t="e">
        <f t="shared" si="33"/>
        <v>#REF!</v>
      </c>
      <c r="S90" s="103">
        <f t="shared" si="31"/>
        <v>63.636363636363633</v>
      </c>
      <c r="T90" s="104">
        <f>O90/N90*100</f>
        <v>71.428571428571431</v>
      </c>
    </row>
    <row r="91" spans="1:20" s="128" customFormat="1" x14ac:dyDescent="0.2">
      <c r="A91" s="537"/>
      <c r="B91" s="538"/>
      <c r="C91" s="538"/>
      <c r="D91" s="538"/>
      <c r="E91" s="538"/>
      <c r="F91" s="538"/>
      <c r="G91" s="538"/>
      <c r="H91" s="121">
        <v>71</v>
      </c>
      <c r="I91" s="132" t="s">
        <v>40</v>
      </c>
      <c r="J91" s="123" t="e">
        <f>SUM(J92+#REF!)</f>
        <v>#REF!</v>
      </c>
      <c r="K91" s="123" t="e">
        <f>SUM(K92+#REF!)</f>
        <v>#REF!</v>
      </c>
      <c r="L91" s="123" t="e">
        <f>SUM(L92+#REF!)</f>
        <v>#REF!</v>
      </c>
      <c r="M91" s="123">
        <v>110000</v>
      </c>
      <c r="N91" s="123">
        <v>70000</v>
      </c>
      <c r="O91" s="123">
        <v>50000</v>
      </c>
      <c r="P91" s="124" t="e">
        <f t="shared" si="31"/>
        <v>#REF!</v>
      </c>
      <c r="Q91" s="125" t="e">
        <f t="shared" si="31"/>
        <v>#REF!</v>
      </c>
      <c r="R91" s="125" t="e">
        <f t="shared" si="31"/>
        <v>#REF!</v>
      </c>
      <c r="S91" s="126">
        <f t="shared" si="31"/>
        <v>63.636363636363633</v>
      </c>
      <c r="T91" s="127">
        <f>O91/N91*100</f>
        <v>71.428571428571431</v>
      </c>
    </row>
    <row r="92" spans="1:20" s="463" customFormat="1" x14ac:dyDescent="0.2">
      <c r="A92" s="539"/>
      <c r="B92" s="540"/>
      <c r="C92" s="540" t="s">
        <v>384</v>
      </c>
      <c r="D92" s="540"/>
      <c r="E92" s="540"/>
      <c r="F92" s="540"/>
      <c r="G92" s="540"/>
      <c r="H92" s="456">
        <v>711</v>
      </c>
      <c r="I92" s="457" t="s">
        <v>408</v>
      </c>
      <c r="J92" s="458" t="e">
        <f>SUM(#REF!)</f>
        <v>#REF!</v>
      </c>
      <c r="K92" s="458" t="e">
        <f>SUM(#REF!)</f>
        <v>#REF!</v>
      </c>
      <c r="L92" s="458" t="e">
        <f>SUM(#REF!)</f>
        <v>#REF!</v>
      </c>
      <c r="M92" s="458">
        <v>110000</v>
      </c>
      <c r="N92" s="458">
        <v>70000</v>
      </c>
      <c r="O92" s="458">
        <v>50000</v>
      </c>
      <c r="P92" s="459" t="e">
        <f t="shared" si="31"/>
        <v>#REF!</v>
      </c>
      <c r="Q92" s="460" t="e">
        <f t="shared" si="31"/>
        <v>#REF!</v>
      </c>
      <c r="R92" s="460" t="e">
        <f t="shared" si="31"/>
        <v>#REF!</v>
      </c>
      <c r="S92" s="461">
        <f t="shared" si="31"/>
        <v>63.636363636363633</v>
      </c>
      <c r="T92" s="462">
        <f>O92/N92*100</f>
        <v>71.428571428571431</v>
      </c>
    </row>
    <row r="93" spans="1:20" s="105" customFormat="1" ht="13.5" thickBot="1" x14ac:dyDescent="0.25">
      <c r="A93" s="547"/>
      <c r="B93" s="548"/>
      <c r="C93" s="548"/>
      <c r="D93" s="548"/>
      <c r="E93" s="548"/>
      <c r="F93" s="548"/>
      <c r="G93" s="548"/>
      <c r="H93" s="98">
        <v>3</v>
      </c>
      <c r="I93" s="99" t="s">
        <v>3</v>
      </c>
      <c r="J93" s="100" t="e">
        <f t="shared" ref="J93:R93" si="34">SUM(J94+J102+J132+J139+J143+J147+J151)</f>
        <v>#REF!</v>
      </c>
      <c r="K93" s="100" t="e">
        <f t="shared" si="34"/>
        <v>#REF!</v>
      </c>
      <c r="L93" s="100" t="e">
        <f t="shared" si="34"/>
        <v>#REF!</v>
      </c>
      <c r="M93" s="100">
        <f t="shared" si="34"/>
        <v>4756200</v>
      </c>
      <c r="N93" s="100">
        <f>SUM(N94+N102+N132+N139+N143+N147+N151)</f>
        <v>4150200</v>
      </c>
      <c r="O93" s="100">
        <f t="shared" si="34"/>
        <v>4152200</v>
      </c>
      <c r="P93" s="100" t="e">
        <f t="shared" si="34"/>
        <v>#REF!</v>
      </c>
      <c r="Q93" s="100" t="e">
        <f t="shared" si="34"/>
        <v>#REF!</v>
      </c>
      <c r="R93" s="100" t="e">
        <f t="shared" si="34"/>
        <v>#REF!</v>
      </c>
      <c r="S93" s="103">
        <f t="shared" si="31"/>
        <v>87.258735965686895</v>
      </c>
      <c r="T93" s="104">
        <f>O93/N93*100</f>
        <v>100.04819044865307</v>
      </c>
    </row>
    <row r="94" spans="1:20" s="128" customFormat="1" x14ac:dyDescent="0.2">
      <c r="A94" s="537"/>
      <c r="B94" s="538"/>
      <c r="C94" s="538"/>
      <c r="D94" s="538"/>
      <c r="E94" s="538"/>
      <c r="F94" s="538"/>
      <c r="G94" s="538"/>
      <c r="H94" s="121">
        <v>31</v>
      </c>
      <c r="I94" s="122" t="s">
        <v>42</v>
      </c>
      <c r="J94" s="123">
        <f>SUM(J95+J97+J99)</f>
        <v>454690</v>
      </c>
      <c r="K94" s="123">
        <f>SUM(K95+K97+K99)</f>
        <v>613000</v>
      </c>
      <c r="L94" s="123">
        <f>SUM(L95+L97+L99)</f>
        <v>498000</v>
      </c>
      <c r="M94" s="123">
        <f>SUM(M95+M97+M99)</f>
        <v>566000</v>
      </c>
      <c r="N94" s="123">
        <v>566000</v>
      </c>
      <c r="O94" s="123">
        <v>566000</v>
      </c>
      <c r="P94" s="124">
        <f t="shared" si="31"/>
        <v>134.81712815324727</v>
      </c>
      <c r="Q94" s="125">
        <f t="shared" si="31"/>
        <v>81.239804241435564</v>
      </c>
      <c r="R94" s="125">
        <f t="shared" si="31"/>
        <v>113.65461847389557</v>
      </c>
      <c r="S94" s="126">
        <f t="shared" si="31"/>
        <v>100</v>
      </c>
      <c r="T94" s="127">
        <f>O94/N94*100</f>
        <v>100</v>
      </c>
    </row>
    <row r="95" spans="1:20" s="463" customFormat="1" x14ac:dyDescent="0.2">
      <c r="A95" s="539" t="s">
        <v>382</v>
      </c>
      <c r="B95" s="540"/>
      <c r="C95" s="540" t="s">
        <v>384</v>
      </c>
      <c r="D95" s="540"/>
      <c r="E95" s="540"/>
      <c r="F95" s="540"/>
      <c r="G95" s="540"/>
      <c r="H95" s="456">
        <v>311</v>
      </c>
      <c r="I95" s="457" t="s">
        <v>43</v>
      </c>
      <c r="J95" s="458">
        <f>SUM(J96)</f>
        <v>382608</v>
      </c>
      <c r="K95" s="458">
        <f>SUM(K96)</f>
        <v>500000</v>
      </c>
      <c r="L95" s="458">
        <f>SUM(L96)</f>
        <v>400000</v>
      </c>
      <c r="M95" s="458">
        <v>470000</v>
      </c>
      <c r="N95" s="458"/>
      <c r="O95" s="458"/>
      <c r="P95" s="459">
        <f t="shared" si="31"/>
        <v>130.68205578555597</v>
      </c>
      <c r="Q95" s="460">
        <f t="shared" si="31"/>
        <v>80</v>
      </c>
      <c r="R95" s="460">
        <f t="shared" si="31"/>
        <v>117.5</v>
      </c>
      <c r="S95" s="461">
        <f t="shared" si="31"/>
        <v>0</v>
      </c>
      <c r="T95" s="462"/>
    </row>
    <row r="96" spans="1:20" s="467" customFormat="1" x14ac:dyDescent="0.2">
      <c r="A96" s="539"/>
      <c r="B96" s="540"/>
      <c r="C96" s="540"/>
      <c r="D96" s="540"/>
      <c r="E96" s="540"/>
      <c r="F96" s="540"/>
      <c r="G96" s="540"/>
      <c r="H96" s="464">
        <v>3111</v>
      </c>
      <c r="I96" s="474" t="s">
        <v>137</v>
      </c>
      <c r="J96" s="466">
        <v>382608</v>
      </c>
      <c r="K96" s="466">
        <v>500000</v>
      </c>
      <c r="L96" s="466">
        <v>400000</v>
      </c>
      <c r="M96" s="466">
        <v>470000</v>
      </c>
      <c r="N96" s="466"/>
      <c r="O96" s="466"/>
      <c r="P96" s="459">
        <f t="shared" si="31"/>
        <v>130.68205578555597</v>
      </c>
      <c r="Q96" s="460">
        <f t="shared" si="31"/>
        <v>80</v>
      </c>
      <c r="R96" s="460">
        <f t="shared" si="31"/>
        <v>117.5</v>
      </c>
      <c r="S96" s="461">
        <f t="shared" si="31"/>
        <v>0</v>
      </c>
      <c r="T96" s="462"/>
    </row>
    <row r="97" spans="1:20" s="463" customFormat="1" x14ac:dyDescent="0.2">
      <c r="A97" s="539" t="s">
        <v>382</v>
      </c>
      <c r="B97" s="540"/>
      <c r="C97" s="540"/>
      <c r="D97" s="540"/>
      <c r="E97" s="540"/>
      <c r="F97" s="540"/>
      <c r="G97" s="540"/>
      <c r="H97" s="456">
        <v>312</v>
      </c>
      <c r="I97" s="457" t="s">
        <v>44</v>
      </c>
      <c r="J97" s="458">
        <f>SUM(J98)</f>
        <v>13926</v>
      </c>
      <c r="K97" s="458">
        <f>SUM(K98)</f>
        <v>25000</v>
      </c>
      <c r="L97" s="458">
        <f>SUM(L98)</f>
        <v>25000</v>
      </c>
      <c r="M97" s="458">
        <f>SUM(M98)</f>
        <v>18000</v>
      </c>
      <c r="N97" s="458"/>
      <c r="O97" s="458"/>
      <c r="P97" s="459">
        <f t="shared" si="31"/>
        <v>179.5203217004165</v>
      </c>
      <c r="Q97" s="460">
        <f t="shared" si="31"/>
        <v>100</v>
      </c>
      <c r="R97" s="460">
        <f t="shared" si="31"/>
        <v>72</v>
      </c>
      <c r="S97" s="461">
        <f t="shared" si="31"/>
        <v>0</v>
      </c>
      <c r="T97" s="462"/>
    </row>
    <row r="98" spans="1:20" s="467" customFormat="1" x14ac:dyDescent="0.2">
      <c r="A98" s="539"/>
      <c r="B98" s="540"/>
      <c r="C98" s="540"/>
      <c r="D98" s="540"/>
      <c r="E98" s="540"/>
      <c r="F98" s="540"/>
      <c r="G98" s="540"/>
      <c r="H98" s="464">
        <v>3121</v>
      </c>
      <c r="I98" s="474" t="s">
        <v>44</v>
      </c>
      <c r="J98" s="466">
        <v>13926</v>
      </c>
      <c r="K98" s="466">
        <v>25000</v>
      </c>
      <c r="L98" s="466">
        <v>25000</v>
      </c>
      <c r="M98" s="466">
        <v>18000</v>
      </c>
      <c r="N98" s="466"/>
      <c r="O98" s="466"/>
      <c r="P98" s="459">
        <f t="shared" si="31"/>
        <v>179.5203217004165</v>
      </c>
      <c r="Q98" s="460">
        <f t="shared" si="31"/>
        <v>100</v>
      </c>
      <c r="R98" s="460">
        <f t="shared" si="31"/>
        <v>72</v>
      </c>
      <c r="S98" s="461">
        <f t="shared" si="31"/>
        <v>0</v>
      </c>
      <c r="T98" s="462"/>
    </row>
    <row r="99" spans="1:20" s="463" customFormat="1" x14ac:dyDescent="0.2">
      <c r="A99" s="539" t="s">
        <v>382</v>
      </c>
      <c r="B99" s="540"/>
      <c r="C99" s="540" t="s">
        <v>384</v>
      </c>
      <c r="D99" s="540"/>
      <c r="E99" s="540"/>
      <c r="F99" s="540"/>
      <c r="G99" s="540"/>
      <c r="H99" s="456">
        <v>313</v>
      </c>
      <c r="I99" s="457" t="s">
        <v>45</v>
      </c>
      <c r="J99" s="458">
        <f>SUM(J100:J101)</f>
        <v>58156</v>
      </c>
      <c r="K99" s="458">
        <f>SUM(K100:K101)</f>
        <v>88000</v>
      </c>
      <c r="L99" s="458">
        <f>SUM(L100:L101)</f>
        <v>73000</v>
      </c>
      <c r="M99" s="458">
        <f>SUM(M100:M101)</f>
        <v>78000</v>
      </c>
      <c r="N99" s="458"/>
      <c r="O99" s="458"/>
      <c r="P99" s="459">
        <f t="shared" si="31"/>
        <v>151.31714698397414</v>
      </c>
      <c r="Q99" s="460">
        <f t="shared" si="31"/>
        <v>82.954545454545453</v>
      </c>
      <c r="R99" s="460">
        <f t="shared" si="31"/>
        <v>106.84931506849315</v>
      </c>
      <c r="S99" s="461">
        <f t="shared" si="31"/>
        <v>0</v>
      </c>
      <c r="T99" s="462"/>
    </row>
    <row r="100" spans="1:20" x14ac:dyDescent="0.2">
      <c r="A100" s="518"/>
      <c r="B100" s="519"/>
      <c r="C100" s="519"/>
      <c r="D100" s="519"/>
      <c r="E100" s="519"/>
      <c r="F100" s="519"/>
      <c r="G100" s="519"/>
      <c r="H100" s="30">
        <v>3132</v>
      </c>
      <c r="I100" s="20" t="s">
        <v>46</v>
      </c>
      <c r="J100" s="21">
        <v>51652</v>
      </c>
      <c r="K100" s="21">
        <v>75000</v>
      </c>
      <c r="L100" s="21">
        <v>60000</v>
      </c>
      <c r="M100" s="21">
        <v>70000</v>
      </c>
      <c r="N100" s="21"/>
      <c r="O100" s="21"/>
      <c r="P100" s="70">
        <f t="shared" si="31"/>
        <v>145.20250909935723</v>
      </c>
      <c r="Q100" s="71">
        <f t="shared" si="31"/>
        <v>80</v>
      </c>
      <c r="R100" s="71">
        <f t="shared" si="31"/>
        <v>116.66666666666667</v>
      </c>
      <c r="S100" s="72">
        <f t="shared" si="31"/>
        <v>0</v>
      </c>
      <c r="T100" s="73"/>
    </row>
    <row r="101" spans="1:20" x14ac:dyDescent="0.2">
      <c r="A101" s="518"/>
      <c r="B101" s="519"/>
      <c r="C101" s="519"/>
      <c r="D101" s="519"/>
      <c r="E101" s="519"/>
      <c r="F101" s="519"/>
      <c r="G101" s="519"/>
      <c r="H101" s="30">
        <v>3133</v>
      </c>
      <c r="I101" s="20" t="s">
        <v>47</v>
      </c>
      <c r="J101" s="21">
        <v>6504</v>
      </c>
      <c r="K101" s="21">
        <v>13000</v>
      </c>
      <c r="L101" s="21">
        <v>13000</v>
      </c>
      <c r="M101" s="21">
        <v>8000</v>
      </c>
      <c r="N101" s="21"/>
      <c r="O101" s="21"/>
      <c r="P101" s="70">
        <f t="shared" si="31"/>
        <v>199.87699876998769</v>
      </c>
      <c r="Q101" s="71">
        <f t="shared" si="31"/>
        <v>100</v>
      </c>
      <c r="R101" s="71">
        <f t="shared" si="31"/>
        <v>61.53846153846154</v>
      </c>
      <c r="S101" s="72">
        <f t="shared" si="31"/>
        <v>0</v>
      </c>
      <c r="T101" s="73"/>
    </row>
    <row r="102" spans="1:20" s="128" customFormat="1" x14ac:dyDescent="0.2">
      <c r="A102" s="545"/>
      <c r="B102" s="546"/>
      <c r="C102" s="546"/>
      <c r="D102" s="546"/>
      <c r="E102" s="546"/>
      <c r="F102" s="546"/>
      <c r="G102" s="546"/>
      <c r="H102" s="129">
        <v>32</v>
      </c>
      <c r="I102" s="130" t="s">
        <v>48</v>
      </c>
      <c r="J102" s="131">
        <f>SUM(J103+J108+J114+J123+J125)</f>
        <v>1518759</v>
      </c>
      <c r="K102" s="131">
        <f>SUM(K103+K108+K114+K123+K125)</f>
        <v>1445000</v>
      </c>
      <c r="L102" s="131">
        <f>SUM(L103+L108+L114+L123+L125)</f>
        <v>1675000</v>
      </c>
      <c r="M102" s="131">
        <f>SUM(M103+M108+M114+M123+M125)</f>
        <v>2875000</v>
      </c>
      <c r="N102" s="131">
        <v>2394000</v>
      </c>
      <c r="O102" s="131">
        <v>2396000</v>
      </c>
      <c r="P102" s="124">
        <f t="shared" si="31"/>
        <v>95.143469108660426</v>
      </c>
      <c r="Q102" s="125">
        <f t="shared" si="31"/>
        <v>115.91695501730104</v>
      </c>
      <c r="R102" s="125">
        <f t="shared" si="31"/>
        <v>171.64179104477611</v>
      </c>
      <c r="S102" s="126">
        <f t="shared" si="31"/>
        <v>83.269565217391303</v>
      </c>
      <c r="T102" s="127">
        <f>O102/N102*100</f>
        <v>100.08354218880535</v>
      </c>
    </row>
    <row r="103" spans="1:20" s="463" customFormat="1" x14ac:dyDescent="0.2">
      <c r="A103" s="539" t="s">
        <v>382</v>
      </c>
      <c r="B103" s="540"/>
      <c r="C103" s="540"/>
      <c r="D103" s="540"/>
      <c r="E103" s="540"/>
      <c r="F103" s="540"/>
      <c r="G103" s="540"/>
      <c r="H103" s="456">
        <v>321</v>
      </c>
      <c r="I103" s="457" t="s">
        <v>49</v>
      </c>
      <c r="J103" s="458">
        <f>SUM(J104:J107)</f>
        <v>59873</v>
      </c>
      <c r="K103" s="458">
        <f>SUM(K104:K107)</f>
        <v>81000</v>
      </c>
      <c r="L103" s="458">
        <f>SUM(L104:L107)</f>
        <v>81000</v>
      </c>
      <c r="M103" s="458">
        <v>48000</v>
      </c>
      <c r="N103" s="458"/>
      <c r="O103" s="458"/>
      <c r="P103" s="459">
        <f t="shared" si="31"/>
        <v>135.28635612045497</v>
      </c>
      <c r="Q103" s="460">
        <f t="shared" si="31"/>
        <v>100</v>
      </c>
      <c r="R103" s="460">
        <f t="shared" si="31"/>
        <v>59.259259259259252</v>
      </c>
      <c r="S103" s="461">
        <f t="shared" si="31"/>
        <v>0</v>
      </c>
      <c r="T103" s="462"/>
    </row>
    <row r="104" spans="1:20" s="467" customFormat="1" x14ac:dyDescent="0.2">
      <c r="A104" s="539"/>
      <c r="B104" s="540"/>
      <c r="C104" s="540"/>
      <c r="D104" s="540"/>
      <c r="E104" s="540"/>
      <c r="F104" s="540"/>
      <c r="G104" s="540"/>
      <c r="H104" s="464">
        <v>3211</v>
      </c>
      <c r="I104" s="474" t="s">
        <v>50</v>
      </c>
      <c r="J104" s="466">
        <v>23045</v>
      </c>
      <c r="K104" s="466">
        <v>30000</v>
      </c>
      <c r="L104" s="466">
        <v>30000</v>
      </c>
      <c r="M104" s="466">
        <v>10000</v>
      </c>
      <c r="N104" s="466"/>
      <c r="O104" s="466"/>
      <c r="P104" s="459">
        <f t="shared" si="31"/>
        <v>130.18008244738556</v>
      </c>
      <c r="Q104" s="460">
        <f t="shared" si="31"/>
        <v>100</v>
      </c>
      <c r="R104" s="460">
        <f t="shared" si="31"/>
        <v>33.333333333333329</v>
      </c>
      <c r="S104" s="461">
        <f t="shared" si="31"/>
        <v>0</v>
      </c>
      <c r="T104" s="462"/>
    </row>
    <row r="105" spans="1:20" s="467" customFormat="1" x14ac:dyDescent="0.2">
      <c r="A105" s="539"/>
      <c r="B105" s="540"/>
      <c r="C105" s="540"/>
      <c r="D105" s="540"/>
      <c r="E105" s="540"/>
      <c r="F105" s="540"/>
      <c r="G105" s="540"/>
      <c r="H105" s="464">
        <v>3212</v>
      </c>
      <c r="I105" s="465" t="s">
        <v>160</v>
      </c>
      <c r="J105" s="466">
        <v>22400</v>
      </c>
      <c r="K105" s="466">
        <v>26000</v>
      </c>
      <c r="L105" s="466">
        <v>26000</v>
      </c>
      <c r="M105" s="466">
        <v>22000</v>
      </c>
      <c r="N105" s="466"/>
      <c r="O105" s="466"/>
      <c r="P105" s="459">
        <f t="shared" si="31"/>
        <v>116.07142857142858</v>
      </c>
      <c r="Q105" s="460">
        <f t="shared" si="31"/>
        <v>100</v>
      </c>
      <c r="R105" s="460">
        <f t="shared" si="31"/>
        <v>84.615384615384613</v>
      </c>
      <c r="S105" s="461">
        <f t="shared" si="31"/>
        <v>0</v>
      </c>
      <c r="T105" s="462"/>
    </row>
    <row r="106" spans="1:20" s="467" customFormat="1" x14ac:dyDescent="0.2">
      <c r="A106" s="539"/>
      <c r="B106" s="540"/>
      <c r="C106" s="540"/>
      <c r="D106" s="540"/>
      <c r="E106" s="540"/>
      <c r="F106" s="540"/>
      <c r="G106" s="540"/>
      <c r="H106" s="464">
        <v>3213</v>
      </c>
      <c r="I106" s="474" t="s">
        <v>52</v>
      </c>
      <c r="J106" s="466">
        <v>3500</v>
      </c>
      <c r="K106" s="466">
        <v>10000</v>
      </c>
      <c r="L106" s="466">
        <v>10000</v>
      </c>
      <c r="M106" s="466">
        <v>10000</v>
      </c>
      <c r="N106" s="466"/>
      <c r="O106" s="466"/>
      <c r="P106" s="459">
        <f t="shared" si="31"/>
        <v>285.71428571428572</v>
      </c>
      <c r="Q106" s="460">
        <f t="shared" si="31"/>
        <v>100</v>
      </c>
      <c r="R106" s="460">
        <f t="shared" si="31"/>
        <v>100</v>
      </c>
      <c r="S106" s="461">
        <f t="shared" si="31"/>
        <v>0</v>
      </c>
      <c r="T106" s="462"/>
    </row>
    <row r="107" spans="1:20" s="467" customFormat="1" x14ac:dyDescent="0.2">
      <c r="A107" s="539"/>
      <c r="B107" s="540"/>
      <c r="C107" s="540"/>
      <c r="D107" s="540"/>
      <c r="E107" s="540"/>
      <c r="F107" s="540"/>
      <c r="G107" s="540"/>
      <c r="H107" s="464">
        <v>3214</v>
      </c>
      <c r="I107" s="474" t="s">
        <v>147</v>
      </c>
      <c r="J107" s="466">
        <v>10928</v>
      </c>
      <c r="K107" s="466">
        <v>15000</v>
      </c>
      <c r="L107" s="466">
        <v>15000</v>
      </c>
      <c r="M107" s="466">
        <v>6000</v>
      </c>
      <c r="N107" s="466"/>
      <c r="O107" s="466"/>
      <c r="P107" s="459">
        <f t="shared" si="31"/>
        <v>137.26207906295753</v>
      </c>
      <c r="Q107" s="460">
        <f t="shared" si="31"/>
        <v>100</v>
      </c>
      <c r="R107" s="460">
        <f t="shared" si="31"/>
        <v>40</v>
      </c>
      <c r="S107" s="461">
        <f t="shared" si="31"/>
        <v>0</v>
      </c>
      <c r="T107" s="462"/>
    </row>
    <row r="108" spans="1:20" s="463" customFormat="1" x14ac:dyDescent="0.2">
      <c r="A108" s="539" t="s">
        <v>382</v>
      </c>
      <c r="B108" s="540"/>
      <c r="C108" s="540"/>
      <c r="D108" s="540"/>
      <c r="E108" s="540"/>
      <c r="F108" s="540"/>
      <c r="G108" s="540"/>
      <c r="H108" s="456">
        <v>322</v>
      </c>
      <c r="I108" s="457" t="s">
        <v>53</v>
      </c>
      <c r="J108" s="458">
        <f>SUM(J109:J113)</f>
        <v>281981</v>
      </c>
      <c r="K108" s="458">
        <f>SUM(K109:K113)</f>
        <v>293000</v>
      </c>
      <c r="L108" s="458">
        <f>SUM(L109:L113)</f>
        <v>310000</v>
      </c>
      <c r="M108" s="458">
        <f>SUM(M109:M113)</f>
        <v>506000</v>
      </c>
      <c r="N108" s="458"/>
      <c r="O108" s="458"/>
      <c r="P108" s="459">
        <f t="shared" si="31"/>
        <v>103.90771009394251</v>
      </c>
      <c r="Q108" s="460">
        <f t="shared" si="31"/>
        <v>105.80204778156997</v>
      </c>
      <c r="R108" s="460">
        <f t="shared" si="31"/>
        <v>163.2258064516129</v>
      </c>
      <c r="S108" s="461">
        <f t="shared" si="31"/>
        <v>0</v>
      </c>
      <c r="T108" s="462"/>
    </row>
    <row r="109" spans="1:20" s="467" customFormat="1" x14ac:dyDescent="0.2">
      <c r="A109" s="539"/>
      <c r="B109" s="540"/>
      <c r="C109" s="540"/>
      <c r="D109" s="540"/>
      <c r="E109" s="540"/>
      <c r="F109" s="540"/>
      <c r="G109" s="540"/>
      <c r="H109" s="464">
        <v>3221</v>
      </c>
      <c r="I109" s="474" t="s">
        <v>54</v>
      </c>
      <c r="J109" s="466">
        <v>5612</v>
      </c>
      <c r="K109" s="466">
        <v>15000</v>
      </c>
      <c r="L109" s="466">
        <v>15000</v>
      </c>
      <c r="M109" s="466">
        <v>18000</v>
      </c>
      <c r="N109" s="466"/>
      <c r="O109" s="466"/>
      <c r="P109" s="459">
        <f t="shared" si="31"/>
        <v>267.28439059158944</v>
      </c>
      <c r="Q109" s="460">
        <f t="shared" si="31"/>
        <v>100</v>
      </c>
      <c r="R109" s="460">
        <f t="shared" si="31"/>
        <v>120</v>
      </c>
      <c r="S109" s="461">
        <f t="shared" si="31"/>
        <v>0</v>
      </c>
      <c r="T109" s="462"/>
    </row>
    <row r="110" spans="1:20" s="467" customFormat="1" x14ac:dyDescent="0.2">
      <c r="A110" s="539"/>
      <c r="B110" s="540"/>
      <c r="C110" s="540"/>
      <c r="D110" s="540"/>
      <c r="E110" s="540"/>
      <c r="F110" s="540"/>
      <c r="G110" s="540"/>
      <c r="H110" s="464">
        <v>3223</v>
      </c>
      <c r="I110" s="474" t="s">
        <v>55</v>
      </c>
      <c r="J110" s="466">
        <v>251496</v>
      </c>
      <c r="K110" s="466">
        <v>250000</v>
      </c>
      <c r="L110" s="466">
        <v>250000</v>
      </c>
      <c r="M110" s="466">
        <v>260000</v>
      </c>
      <c r="N110" s="466"/>
      <c r="O110" s="466"/>
      <c r="P110" s="459">
        <f t="shared" si="31"/>
        <v>99.405159525400009</v>
      </c>
      <c r="Q110" s="460">
        <f t="shared" si="31"/>
        <v>100</v>
      </c>
      <c r="R110" s="460">
        <f t="shared" si="31"/>
        <v>104</v>
      </c>
      <c r="S110" s="461">
        <f t="shared" si="31"/>
        <v>0</v>
      </c>
      <c r="T110" s="462"/>
    </row>
    <row r="111" spans="1:20" s="467" customFormat="1" x14ac:dyDescent="0.2">
      <c r="A111" s="539"/>
      <c r="B111" s="540"/>
      <c r="C111" s="540"/>
      <c r="D111" s="540"/>
      <c r="E111" s="540"/>
      <c r="F111" s="540"/>
      <c r="G111" s="540"/>
      <c r="H111" s="464">
        <v>3224</v>
      </c>
      <c r="I111" s="474" t="s">
        <v>161</v>
      </c>
      <c r="J111" s="466">
        <v>21072</v>
      </c>
      <c r="K111" s="466">
        <v>20000</v>
      </c>
      <c r="L111" s="466">
        <v>30000</v>
      </c>
      <c r="M111" s="466">
        <v>31000</v>
      </c>
      <c r="N111" s="466"/>
      <c r="O111" s="466"/>
      <c r="P111" s="459">
        <f t="shared" si="31"/>
        <v>94.912680334092641</v>
      </c>
      <c r="Q111" s="460">
        <f t="shared" si="31"/>
        <v>150</v>
      </c>
      <c r="R111" s="460">
        <f t="shared" si="31"/>
        <v>103.33333333333334</v>
      </c>
      <c r="S111" s="461">
        <f t="shared" si="31"/>
        <v>0</v>
      </c>
      <c r="T111" s="462"/>
    </row>
    <row r="112" spans="1:20" s="467" customFormat="1" x14ac:dyDescent="0.2">
      <c r="A112" s="539"/>
      <c r="B112" s="540"/>
      <c r="C112" s="540"/>
      <c r="D112" s="540"/>
      <c r="E112" s="540"/>
      <c r="F112" s="540"/>
      <c r="G112" s="540"/>
      <c r="H112" s="464">
        <v>3225</v>
      </c>
      <c r="I112" s="474" t="s">
        <v>56</v>
      </c>
      <c r="J112" s="466">
        <v>3801</v>
      </c>
      <c r="K112" s="466">
        <v>8000</v>
      </c>
      <c r="L112" s="466">
        <v>15000</v>
      </c>
      <c r="M112" s="466">
        <v>190000</v>
      </c>
      <c r="N112" s="466"/>
      <c r="O112" s="466"/>
      <c r="P112" s="459">
        <f t="shared" si="31"/>
        <v>210.47092870297291</v>
      </c>
      <c r="Q112" s="460">
        <f t="shared" si="31"/>
        <v>187.5</v>
      </c>
      <c r="R112" s="460">
        <f t="shared" si="31"/>
        <v>1266.6666666666665</v>
      </c>
      <c r="S112" s="461">
        <f t="shared" si="31"/>
        <v>0</v>
      </c>
      <c r="T112" s="462"/>
    </row>
    <row r="113" spans="1:20" s="467" customFormat="1" x14ac:dyDescent="0.2">
      <c r="A113" s="539"/>
      <c r="B113" s="540"/>
      <c r="C113" s="540"/>
      <c r="D113" s="540"/>
      <c r="E113" s="540"/>
      <c r="F113" s="540"/>
      <c r="G113" s="540"/>
      <c r="H113" s="464">
        <v>3227</v>
      </c>
      <c r="I113" s="474" t="s">
        <v>138</v>
      </c>
      <c r="J113" s="466">
        <v>0</v>
      </c>
      <c r="K113" s="466">
        <v>0</v>
      </c>
      <c r="L113" s="466">
        <v>0</v>
      </c>
      <c r="M113" s="466">
        <v>7000</v>
      </c>
      <c r="N113" s="466"/>
      <c r="O113" s="466"/>
      <c r="P113" s="459">
        <v>0</v>
      </c>
      <c r="Q113" s="460">
        <v>0</v>
      </c>
      <c r="R113" s="460">
        <v>0</v>
      </c>
      <c r="S113" s="461">
        <v>0</v>
      </c>
      <c r="T113" s="462"/>
    </row>
    <row r="114" spans="1:20" s="463" customFormat="1" x14ac:dyDescent="0.2">
      <c r="A114" s="539" t="s">
        <v>382</v>
      </c>
      <c r="B114" s="540"/>
      <c r="C114" s="540" t="s">
        <v>384</v>
      </c>
      <c r="D114" s="540" t="s">
        <v>385</v>
      </c>
      <c r="E114" s="540"/>
      <c r="F114" s="540" t="s">
        <v>387</v>
      </c>
      <c r="G114" s="540"/>
      <c r="H114" s="456">
        <v>323</v>
      </c>
      <c r="I114" s="457" t="s">
        <v>57</v>
      </c>
      <c r="J114" s="458">
        <f>SUM(J115:J122)</f>
        <v>913407</v>
      </c>
      <c r="K114" s="458">
        <f>SUM(K115:K122)</f>
        <v>896000</v>
      </c>
      <c r="L114" s="458">
        <f>SUM(L115:L122)</f>
        <v>1059000</v>
      </c>
      <c r="M114" s="458">
        <f>SUM(M115:M122)</f>
        <v>2059000</v>
      </c>
      <c r="N114" s="458"/>
      <c r="O114" s="458"/>
      <c r="P114" s="459">
        <f t="shared" si="31"/>
        <v>98.094277797301757</v>
      </c>
      <c r="Q114" s="460">
        <f t="shared" si="31"/>
        <v>118.19196428571428</v>
      </c>
      <c r="R114" s="460">
        <f t="shared" si="31"/>
        <v>194.42870632672333</v>
      </c>
      <c r="S114" s="461">
        <f t="shared" si="31"/>
        <v>0</v>
      </c>
      <c r="T114" s="462"/>
    </row>
    <row r="115" spans="1:20" s="467" customFormat="1" x14ac:dyDescent="0.2">
      <c r="A115" s="539"/>
      <c r="B115" s="540"/>
      <c r="C115" s="540"/>
      <c r="D115" s="540"/>
      <c r="E115" s="540"/>
      <c r="F115" s="540"/>
      <c r="G115" s="540"/>
      <c r="H115" s="464">
        <v>3231</v>
      </c>
      <c r="I115" s="474" t="s">
        <v>58</v>
      </c>
      <c r="J115" s="466">
        <v>32822</v>
      </c>
      <c r="K115" s="466">
        <v>35000</v>
      </c>
      <c r="L115" s="466">
        <v>35000</v>
      </c>
      <c r="M115" s="466">
        <v>40000</v>
      </c>
      <c r="N115" s="466"/>
      <c r="O115" s="466"/>
      <c r="P115" s="459">
        <f t="shared" si="31"/>
        <v>106.63579306562671</v>
      </c>
      <c r="Q115" s="460">
        <f t="shared" si="31"/>
        <v>100</v>
      </c>
      <c r="R115" s="460">
        <f t="shared" si="31"/>
        <v>114.28571428571428</v>
      </c>
      <c r="S115" s="461">
        <f t="shared" si="31"/>
        <v>0</v>
      </c>
      <c r="T115" s="462"/>
    </row>
    <row r="116" spans="1:20" s="467" customFormat="1" x14ac:dyDescent="0.2">
      <c r="A116" s="539"/>
      <c r="B116" s="540"/>
      <c r="C116" s="540"/>
      <c r="D116" s="540"/>
      <c r="E116" s="540"/>
      <c r="F116" s="540"/>
      <c r="G116" s="540"/>
      <c r="H116" s="464">
        <v>3232</v>
      </c>
      <c r="I116" s="474" t="s">
        <v>59</v>
      </c>
      <c r="J116" s="466">
        <v>498251</v>
      </c>
      <c r="K116" s="466">
        <v>500000</v>
      </c>
      <c r="L116" s="466">
        <v>600000</v>
      </c>
      <c r="M116" s="466">
        <v>1480000</v>
      </c>
      <c r="N116" s="466"/>
      <c r="O116" s="466"/>
      <c r="P116" s="459">
        <f t="shared" si="31"/>
        <v>100.35102789557872</v>
      </c>
      <c r="Q116" s="460">
        <f t="shared" si="31"/>
        <v>120</v>
      </c>
      <c r="R116" s="460">
        <f t="shared" si="31"/>
        <v>246.66666666666669</v>
      </c>
      <c r="S116" s="461">
        <f t="shared" si="31"/>
        <v>0</v>
      </c>
      <c r="T116" s="462"/>
    </row>
    <row r="117" spans="1:20" s="467" customFormat="1" x14ac:dyDescent="0.2">
      <c r="A117" s="539"/>
      <c r="B117" s="540"/>
      <c r="C117" s="540"/>
      <c r="D117" s="540"/>
      <c r="E117" s="540"/>
      <c r="F117" s="540"/>
      <c r="G117" s="540"/>
      <c r="H117" s="464">
        <v>3233</v>
      </c>
      <c r="I117" s="474" t="s">
        <v>60</v>
      </c>
      <c r="J117" s="466">
        <v>76081</v>
      </c>
      <c r="K117" s="466">
        <v>30000</v>
      </c>
      <c r="L117" s="466">
        <v>30000</v>
      </c>
      <c r="M117" s="466">
        <v>30000</v>
      </c>
      <c r="N117" s="466"/>
      <c r="O117" s="466"/>
      <c r="P117" s="459">
        <f t="shared" si="31"/>
        <v>39.431658364111932</v>
      </c>
      <c r="Q117" s="460">
        <f t="shared" si="31"/>
        <v>100</v>
      </c>
      <c r="R117" s="460">
        <f t="shared" si="31"/>
        <v>100</v>
      </c>
      <c r="S117" s="461">
        <f t="shared" si="31"/>
        <v>0</v>
      </c>
      <c r="T117" s="462"/>
    </row>
    <row r="118" spans="1:20" s="467" customFormat="1" x14ac:dyDescent="0.2">
      <c r="A118" s="539"/>
      <c r="B118" s="540"/>
      <c r="C118" s="540"/>
      <c r="D118" s="540"/>
      <c r="E118" s="540"/>
      <c r="F118" s="540"/>
      <c r="G118" s="540"/>
      <c r="H118" s="464">
        <v>3234</v>
      </c>
      <c r="I118" s="474" t="s">
        <v>61</v>
      </c>
      <c r="J118" s="466">
        <v>148075</v>
      </c>
      <c r="K118" s="466">
        <v>120000</v>
      </c>
      <c r="L118" s="466">
        <v>150000</v>
      </c>
      <c r="M118" s="466">
        <v>115000</v>
      </c>
      <c r="N118" s="466"/>
      <c r="O118" s="466"/>
      <c r="P118" s="459">
        <f t="shared" si="31"/>
        <v>81.040013506668913</v>
      </c>
      <c r="Q118" s="460">
        <f t="shared" si="31"/>
        <v>125</v>
      </c>
      <c r="R118" s="460">
        <f t="shared" si="31"/>
        <v>76.666666666666671</v>
      </c>
      <c r="S118" s="461">
        <f t="shared" si="31"/>
        <v>0</v>
      </c>
      <c r="T118" s="462"/>
    </row>
    <row r="119" spans="1:20" s="467" customFormat="1" x14ac:dyDescent="0.2">
      <c r="A119" s="539"/>
      <c r="B119" s="540"/>
      <c r="C119" s="540"/>
      <c r="D119" s="540"/>
      <c r="E119" s="540"/>
      <c r="F119" s="540"/>
      <c r="G119" s="540"/>
      <c r="H119" s="464">
        <v>3236</v>
      </c>
      <c r="I119" s="474" t="s">
        <v>62</v>
      </c>
      <c r="J119" s="466">
        <v>0</v>
      </c>
      <c r="K119" s="466">
        <v>1000</v>
      </c>
      <c r="L119" s="466">
        <v>1000</v>
      </c>
      <c r="M119" s="466">
        <v>22000</v>
      </c>
      <c r="N119" s="466"/>
      <c r="O119" s="466"/>
      <c r="P119" s="459">
        <v>0</v>
      </c>
      <c r="Q119" s="460">
        <f t="shared" si="31"/>
        <v>100</v>
      </c>
      <c r="R119" s="460">
        <f t="shared" si="31"/>
        <v>2200</v>
      </c>
      <c r="S119" s="461">
        <f t="shared" si="31"/>
        <v>0</v>
      </c>
      <c r="T119" s="462"/>
    </row>
    <row r="120" spans="1:20" s="467" customFormat="1" x14ac:dyDescent="0.2">
      <c r="A120" s="539"/>
      <c r="B120" s="540"/>
      <c r="C120" s="540"/>
      <c r="D120" s="540"/>
      <c r="E120" s="540"/>
      <c r="F120" s="540"/>
      <c r="G120" s="540"/>
      <c r="H120" s="464">
        <v>3237</v>
      </c>
      <c r="I120" s="474" t="s">
        <v>63</v>
      </c>
      <c r="J120" s="466">
        <v>134917</v>
      </c>
      <c r="K120" s="466">
        <v>180000</v>
      </c>
      <c r="L120" s="466">
        <v>200000</v>
      </c>
      <c r="M120" s="466">
        <v>250000</v>
      </c>
      <c r="N120" s="466"/>
      <c r="O120" s="466"/>
      <c r="P120" s="459">
        <f t="shared" si="31"/>
        <v>133.41535907261502</v>
      </c>
      <c r="Q120" s="460">
        <f t="shared" si="31"/>
        <v>111.11111111111111</v>
      </c>
      <c r="R120" s="460">
        <f t="shared" si="31"/>
        <v>125</v>
      </c>
      <c r="S120" s="461">
        <f t="shared" si="31"/>
        <v>0</v>
      </c>
      <c r="T120" s="462"/>
    </row>
    <row r="121" spans="1:20" s="467" customFormat="1" x14ac:dyDescent="0.2">
      <c r="A121" s="539"/>
      <c r="B121" s="540"/>
      <c r="C121" s="540"/>
      <c r="D121" s="540"/>
      <c r="E121" s="540"/>
      <c r="F121" s="540"/>
      <c r="G121" s="540"/>
      <c r="H121" s="464">
        <v>3238</v>
      </c>
      <c r="I121" s="474" t="s">
        <v>64</v>
      </c>
      <c r="J121" s="466">
        <v>3376</v>
      </c>
      <c r="K121" s="466">
        <v>5000</v>
      </c>
      <c r="L121" s="466">
        <v>13000</v>
      </c>
      <c r="M121" s="466">
        <v>15000</v>
      </c>
      <c r="N121" s="466"/>
      <c r="O121" s="466"/>
      <c r="P121" s="459">
        <f t="shared" si="31"/>
        <v>148.10426540284359</v>
      </c>
      <c r="Q121" s="460">
        <f t="shared" si="31"/>
        <v>260</v>
      </c>
      <c r="R121" s="460">
        <f t="shared" si="31"/>
        <v>115.38461538461537</v>
      </c>
      <c r="S121" s="461">
        <f t="shared" si="31"/>
        <v>0</v>
      </c>
      <c r="T121" s="462"/>
    </row>
    <row r="122" spans="1:20" s="467" customFormat="1" x14ac:dyDescent="0.2">
      <c r="A122" s="539"/>
      <c r="B122" s="540"/>
      <c r="C122" s="540"/>
      <c r="D122" s="540"/>
      <c r="E122" s="540"/>
      <c r="F122" s="540"/>
      <c r="G122" s="540"/>
      <c r="H122" s="464">
        <v>3239</v>
      </c>
      <c r="I122" s="474" t="s">
        <v>65</v>
      </c>
      <c r="J122" s="466">
        <v>19885</v>
      </c>
      <c r="K122" s="466">
        <v>25000</v>
      </c>
      <c r="L122" s="466">
        <v>30000</v>
      </c>
      <c r="M122" s="466">
        <v>107000</v>
      </c>
      <c r="N122" s="466"/>
      <c r="O122" s="466"/>
      <c r="P122" s="459">
        <f t="shared" si="31"/>
        <v>125.72290671360322</v>
      </c>
      <c r="Q122" s="460">
        <f t="shared" si="31"/>
        <v>120</v>
      </c>
      <c r="R122" s="460">
        <f t="shared" si="31"/>
        <v>356.66666666666669</v>
      </c>
      <c r="S122" s="461">
        <f t="shared" si="31"/>
        <v>0</v>
      </c>
      <c r="T122" s="462"/>
    </row>
    <row r="123" spans="1:20" s="480" customFormat="1" x14ac:dyDescent="0.2">
      <c r="A123" s="539" t="s">
        <v>382</v>
      </c>
      <c r="B123" s="540"/>
      <c r="C123" s="540"/>
      <c r="D123" s="540"/>
      <c r="E123" s="540"/>
      <c r="F123" s="540"/>
      <c r="G123" s="540"/>
      <c r="H123" s="478">
        <v>324</v>
      </c>
      <c r="I123" s="484" t="s">
        <v>373</v>
      </c>
      <c r="J123" s="479">
        <f>SUM(J124)</f>
        <v>0</v>
      </c>
      <c r="K123" s="479">
        <f>SUM(K124)</f>
        <v>1000</v>
      </c>
      <c r="L123" s="479">
        <f>SUM(L124)</f>
        <v>1000</v>
      </c>
      <c r="M123" s="479">
        <f>SUM(M124)</f>
        <v>25000</v>
      </c>
      <c r="N123" s="479"/>
      <c r="O123" s="479"/>
      <c r="P123" s="459">
        <v>0</v>
      </c>
      <c r="Q123" s="460">
        <f t="shared" si="31"/>
        <v>100</v>
      </c>
      <c r="R123" s="460">
        <f t="shared" si="31"/>
        <v>2500</v>
      </c>
      <c r="S123" s="461">
        <f t="shared" si="31"/>
        <v>0</v>
      </c>
      <c r="T123" s="462"/>
    </row>
    <row r="124" spans="1:20" s="467" customFormat="1" x14ac:dyDescent="0.2">
      <c r="A124" s="539"/>
      <c r="B124" s="540"/>
      <c r="C124" s="540"/>
      <c r="D124" s="540"/>
      <c r="E124" s="540"/>
      <c r="F124" s="540"/>
      <c r="G124" s="540"/>
      <c r="H124" s="481">
        <v>3241</v>
      </c>
      <c r="I124" s="86" t="s">
        <v>148</v>
      </c>
      <c r="J124" s="466">
        <v>0</v>
      </c>
      <c r="K124" s="466">
        <v>1000</v>
      </c>
      <c r="L124" s="466">
        <v>1000</v>
      </c>
      <c r="M124" s="466">
        <v>25000</v>
      </c>
      <c r="N124" s="466"/>
      <c r="O124" s="466"/>
      <c r="P124" s="459">
        <v>0</v>
      </c>
      <c r="Q124" s="460">
        <f t="shared" si="31"/>
        <v>100</v>
      </c>
      <c r="R124" s="460">
        <f t="shared" si="31"/>
        <v>2500</v>
      </c>
      <c r="S124" s="461">
        <f t="shared" si="31"/>
        <v>0</v>
      </c>
      <c r="T124" s="462"/>
    </row>
    <row r="125" spans="1:20" s="463" customFormat="1" x14ac:dyDescent="0.2">
      <c r="A125" s="539" t="s">
        <v>382</v>
      </c>
      <c r="B125" s="540"/>
      <c r="C125" s="540"/>
      <c r="D125" s="540"/>
      <c r="E125" s="540"/>
      <c r="F125" s="540"/>
      <c r="G125" s="540"/>
      <c r="H125" s="456">
        <v>329</v>
      </c>
      <c r="I125" s="457" t="s">
        <v>66</v>
      </c>
      <c r="J125" s="458">
        <f>SUM(J126:J131)</f>
        <v>263498</v>
      </c>
      <c r="K125" s="458">
        <f>SUM(K126:K131)</f>
        <v>174000</v>
      </c>
      <c r="L125" s="458">
        <f>SUM(L126:L131)</f>
        <v>224000</v>
      </c>
      <c r="M125" s="458">
        <f>SUM(M126:M131)</f>
        <v>237000</v>
      </c>
      <c r="N125" s="458"/>
      <c r="O125" s="458"/>
      <c r="P125" s="459">
        <f t="shared" si="31"/>
        <v>66.034656809539342</v>
      </c>
      <c r="Q125" s="460">
        <f t="shared" si="31"/>
        <v>128.73563218390805</v>
      </c>
      <c r="R125" s="460">
        <f t="shared" si="31"/>
        <v>105.80357142857142</v>
      </c>
      <c r="S125" s="461">
        <f t="shared" si="31"/>
        <v>0</v>
      </c>
      <c r="T125" s="462"/>
    </row>
    <row r="126" spans="1:20" x14ac:dyDescent="0.2">
      <c r="A126" s="518"/>
      <c r="B126" s="519"/>
      <c r="C126" s="519"/>
      <c r="D126" s="519"/>
      <c r="E126" s="519"/>
      <c r="F126" s="519"/>
      <c r="G126" s="519"/>
      <c r="H126" s="30">
        <v>3291</v>
      </c>
      <c r="I126" s="69" t="s">
        <v>353</v>
      </c>
      <c r="J126" s="21">
        <v>139148</v>
      </c>
      <c r="K126" s="21">
        <v>50000</v>
      </c>
      <c r="L126" s="21">
        <v>100000</v>
      </c>
      <c r="M126" s="21">
        <v>140000</v>
      </c>
      <c r="N126" s="21"/>
      <c r="O126" s="21"/>
      <c r="P126" s="70">
        <f t="shared" si="31"/>
        <v>35.932963463362746</v>
      </c>
      <c r="Q126" s="71">
        <f t="shared" si="31"/>
        <v>200</v>
      </c>
      <c r="R126" s="71">
        <f t="shared" si="31"/>
        <v>140</v>
      </c>
      <c r="S126" s="72">
        <f t="shared" si="31"/>
        <v>0</v>
      </c>
      <c r="T126" s="73"/>
    </row>
    <row r="127" spans="1:20" x14ac:dyDescent="0.2">
      <c r="A127" s="518"/>
      <c r="B127" s="519"/>
      <c r="C127" s="519"/>
      <c r="D127" s="519"/>
      <c r="E127" s="519"/>
      <c r="F127" s="519"/>
      <c r="G127" s="519"/>
      <c r="H127" s="30">
        <v>3292</v>
      </c>
      <c r="I127" s="20" t="s">
        <v>68</v>
      </c>
      <c r="J127" s="21">
        <v>11718</v>
      </c>
      <c r="K127" s="21">
        <v>12000</v>
      </c>
      <c r="L127" s="21">
        <v>12000</v>
      </c>
      <c r="M127" s="21">
        <v>20000</v>
      </c>
      <c r="N127" s="21"/>
      <c r="O127" s="21"/>
      <c r="P127" s="70">
        <f t="shared" si="31"/>
        <v>102.40655401945725</v>
      </c>
      <c r="Q127" s="71">
        <f t="shared" si="31"/>
        <v>100</v>
      </c>
      <c r="R127" s="71">
        <f t="shared" si="31"/>
        <v>166.66666666666669</v>
      </c>
      <c r="S127" s="72">
        <f t="shared" si="31"/>
        <v>0</v>
      </c>
      <c r="T127" s="73"/>
    </row>
    <row r="128" spans="1:20" x14ac:dyDescent="0.2">
      <c r="A128" s="518"/>
      <c r="B128" s="519"/>
      <c r="C128" s="519"/>
      <c r="D128" s="519"/>
      <c r="E128" s="519"/>
      <c r="F128" s="519"/>
      <c r="G128" s="519"/>
      <c r="H128" s="30">
        <v>3293</v>
      </c>
      <c r="I128" s="20" t="s">
        <v>69</v>
      </c>
      <c r="J128" s="21">
        <v>79821</v>
      </c>
      <c r="K128" s="21">
        <v>80000</v>
      </c>
      <c r="L128" s="21">
        <v>80000</v>
      </c>
      <c r="M128" s="21">
        <v>40000</v>
      </c>
      <c r="N128" s="21"/>
      <c r="O128" s="21"/>
      <c r="P128" s="70">
        <f t="shared" si="31"/>
        <v>100.22425176332044</v>
      </c>
      <c r="Q128" s="71">
        <f t="shared" si="31"/>
        <v>100</v>
      </c>
      <c r="R128" s="71">
        <f t="shared" si="31"/>
        <v>50</v>
      </c>
      <c r="S128" s="72">
        <f t="shared" si="31"/>
        <v>0</v>
      </c>
      <c r="T128" s="73"/>
    </row>
    <row r="129" spans="1:20" x14ac:dyDescent="0.2">
      <c r="A129" s="518"/>
      <c r="B129" s="519"/>
      <c r="C129" s="519"/>
      <c r="D129" s="519"/>
      <c r="E129" s="519"/>
      <c r="F129" s="519"/>
      <c r="G129" s="519"/>
      <c r="H129" s="30">
        <v>3294</v>
      </c>
      <c r="I129" s="20" t="s">
        <v>70</v>
      </c>
      <c r="J129" s="21">
        <v>2859</v>
      </c>
      <c r="K129" s="21">
        <v>4000</v>
      </c>
      <c r="L129" s="21">
        <v>4000</v>
      </c>
      <c r="M129" s="21">
        <v>15000</v>
      </c>
      <c r="N129" s="21"/>
      <c r="O129" s="21"/>
      <c r="P129" s="70">
        <f t="shared" si="31"/>
        <v>139.90905911157748</v>
      </c>
      <c r="Q129" s="71">
        <f t="shared" si="31"/>
        <v>100</v>
      </c>
      <c r="R129" s="71">
        <f t="shared" si="31"/>
        <v>375</v>
      </c>
      <c r="S129" s="72">
        <f t="shared" si="31"/>
        <v>0</v>
      </c>
      <c r="T129" s="73"/>
    </row>
    <row r="130" spans="1:20" x14ac:dyDescent="0.2">
      <c r="A130" s="518"/>
      <c r="B130" s="519"/>
      <c r="C130" s="519"/>
      <c r="D130" s="519"/>
      <c r="E130" s="519"/>
      <c r="F130" s="519"/>
      <c r="G130" s="519"/>
      <c r="H130" s="30">
        <v>3295</v>
      </c>
      <c r="I130" s="20" t="s">
        <v>134</v>
      </c>
      <c r="J130" s="21">
        <v>1243</v>
      </c>
      <c r="K130" s="21">
        <v>4000</v>
      </c>
      <c r="L130" s="21">
        <v>4000</v>
      </c>
      <c r="M130" s="21">
        <v>10000</v>
      </c>
      <c r="N130" s="21"/>
      <c r="O130" s="21"/>
      <c r="P130" s="70">
        <f t="shared" ref="P130:S182" si="35">K130/J130*100</f>
        <v>321.80209171359616</v>
      </c>
      <c r="Q130" s="71">
        <f t="shared" si="35"/>
        <v>100</v>
      </c>
      <c r="R130" s="71">
        <f t="shared" si="35"/>
        <v>250</v>
      </c>
      <c r="S130" s="72">
        <f t="shared" si="35"/>
        <v>0</v>
      </c>
      <c r="T130" s="73"/>
    </row>
    <row r="131" spans="1:20" x14ac:dyDescent="0.2">
      <c r="A131" s="522"/>
      <c r="B131" s="523"/>
      <c r="C131" s="523"/>
      <c r="D131" s="523"/>
      <c r="E131" s="523"/>
      <c r="F131" s="523"/>
      <c r="G131" s="523"/>
      <c r="H131" s="52">
        <v>3299</v>
      </c>
      <c r="I131" s="53" t="s">
        <v>66</v>
      </c>
      <c r="J131" s="22">
        <v>28709</v>
      </c>
      <c r="K131" s="22">
        <v>24000</v>
      </c>
      <c r="L131" s="22">
        <v>24000</v>
      </c>
      <c r="M131" s="22">
        <v>12000</v>
      </c>
      <c r="N131" s="22"/>
      <c r="O131" s="22"/>
      <c r="P131" s="70">
        <f t="shared" si="35"/>
        <v>83.597478142742702</v>
      </c>
      <c r="Q131" s="71">
        <f t="shared" si="35"/>
        <v>100</v>
      </c>
      <c r="R131" s="71">
        <f t="shared" si="35"/>
        <v>50</v>
      </c>
      <c r="S131" s="72">
        <f t="shared" si="35"/>
        <v>0</v>
      </c>
      <c r="T131" s="73"/>
    </row>
    <row r="132" spans="1:20" s="128" customFormat="1" x14ac:dyDescent="0.2">
      <c r="A132" s="545"/>
      <c r="B132" s="546"/>
      <c r="C132" s="546"/>
      <c r="D132" s="546"/>
      <c r="E132" s="546"/>
      <c r="F132" s="546"/>
      <c r="G132" s="546"/>
      <c r="H132" s="129">
        <v>34</v>
      </c>
      <c r="I132" s="130" t="s">
        <v>71</v>
      </c>
      <c r="J132" s="131">
        <f>SUM(J133+J135)</f>
        <v>64117</v>
      </c>
      <c r="K132" s="131">
        <f>SUM(K133+K135)</f>
        <v>21000</v>
      </c>
      <c r="L132" s="131">
        <f>SUM(L133+L135)</f>
        <v>56000</v>
      </c>
      <c r="M132" s="131">
        <f>SUM(M133+M135)</f>
        <v>17200</v>
      </c>
      <c r="N132" s="131">
        <v>17200</v>
      </c>
      <c r="O132" s="131">
        <v>17200</v>
      </c>
      <c r="P132" s="124">
        <f t="shared" si="35"/>
        <v>32.752624109050643</v>
      </c>
      <c r="Q132" s="125">
        <f t="shared" si="35"/>
        <v>266.66666666666663</v>
      </c>
      <c r="R132" s="125">
        <f t="shared" si="35"/>
        <v>30.714285714285715</v>
      </c>
      <c r="S132" s="126">
        <f t="shared" si="35"/>
        <v>100</v>
      </c>
      <c r="T132" s="127">
        <f>O132/N132*100</f>
        <v>100</v>
      </c>
    </row>
    <row r="133" spans="1:20" s="463" customFormat="1" x14ac:dyDescent="0.2">
      <c r="A133" s="539"/>
      <c r="B133" s="540"/>
      <c r="C133" s="540"/>
      <c r="D133" s="540"/>
      <c r="E133" s="540"/>
      <c r="F133" s="540"/>
      <c r="G133" s="540"/>
      <c r="H133" s="456">
        <v>342</v>
      </c>
      <c r="I133" s="457" t="s">
        <v>150</v>
      </c>
      <c r="J133" s="458">
        <f>SUM(J134)</f>
        <v>44812</v>
      </c>
      <c r="K133" s="458">
        <f>SUM(K134)</f>
        <v>5000</v>
      </c>
      <c r="L133" s="458">
        <f>SUM(L134)</f>
        <v>40000</v>
      </c>
      <c r="M133" s="458">
        <f>SUM(M134)</f>
        <v>0</v>
      </c>
      <c r="N133" s="458"/>
      <c r="O133" s="458"/>
      <c r="P133" s="459">
        <v>0</v>
      </c>
      <c r="Q133" s="460">
        <f t="shared" si="35"/>
        <v>800</v>
      </c>
      <c r="R133" s="460">
        <f t="shared" si="35"/>
        <v>0</v>
      </c>
      <c r="S133" s="461">
        <v>0</v>
      </c>
      <c r="T133" s="462"/>
    </row>
    <row r="134" spans="1:20" s="485" customFormat="1" ht="22.5" x14ac:dyDescent="0.2">
      <c r="A134" s="539"/>
      <c r="B134" s="540"/>
      <c r="C134" s="540"/>
      <c r="D134" s="540"/>
      <c r="E134" s="540"/>
      <c r="F134" s="540"/>
      <c r="G134" s="540"/>
      <c r="H134" s="464">
        <v>3423</v>
      </c>
      <c r="I134" s="474" t="s">
        <v>151</v>
      </c>
      <c r="J134" s="466">
        <v>44812</v>
      </c>
      <c r="K134" s="466">
        <v>5000</v>
      </c>
      <c r="L134" s="466">
        <v>40000</v>
      </c>
      <c r="M134" s="466">
        <v>0</v>
      </c>
      <c r="N134" s="466"/>
      <c r="O134" s="466"/>
      <c r="P134" s="459">
        <v>0</v>
      </c>
      <c r="Q134" s="460">
        <f t="shared" si="35"/>
        <v>800</v>
      </c>
      <c r="R134" s="460">
        <f t="shared" si="35"/>
        <v>0</v>
      </c>
      <c r="S134" s="461">
        <v>0</v>
      </c>
      <c r="T134" s="462"/>
    </row>
    <row r="135" spans="1:20" s="463" customFormat="1" x14ac:dyDescent="0.2">
      <c r="A135" s="539" t="s">
        <v>382</v>
      </c>
      <c r="B135" s="540"/>
      <c r="C135" s="540"/>
      <c r="D135" s="540"/>
      <c r="E135" s="540"/>
      <c r="F135" s="540"/>
      <c r="G135" s="540"/>
      <c r="H135" s="456">
        <v>343</v>
      </c>
      <c r="I135" s="457" t="s">
        <v>72</v>
      </c>
      <c r="J135" s="458">
        <f>SUM(J136:J138)</f>
        <v>19305</v>
      </c>
      <c r="K135" s="458">
        <f>SUM(K136:K138)</f>
        <v>16000</v>
      </c>
      <c r="L135" s="458">
        <f>SUM(L136:L138)</f>
        <v>16000</v>
      </c>
      <c r="M135" s="458">
        <f>SUM(M136:M138)</f>
        <v>17200</v>
      </c>
      <c r="N135" s="458"/>
      <c r="O135" s="458"/>
      <c r="P135" s="459">
        <f t="shared" si="35"/>
        <v>82.880082880082881</v>
      </c>
      <c r="Q135" s="460">
        <f t="shared" si="35"/>
        <v>100</v>
      </c>
      <c r="R135" s="460">
        <f t="shared" si="35"/>
        <v>107.5</v>
      </c>
      <c r="S135" s="461">
        <f t="shared" si="35"/>
        <v>0</v>
      </c>
      <c r="T135" s="462"/>
    </row>
    <row r="136" spans="1:20" x14ac:dyDescent="0.2">
      <c r="A136" s="518"/>
      <c r="B136" s="519"/>
      <c r="C136" s="519"/>
      <c r="D136" s="519"/>
      <c r="E136" s="519"/>
      <c r="F136" s="519"/>
      <c r="G136" s="519"/>
      <c r="H136" s="30">
        <v>3431</v>
      </c>
      <c r="I136" s="20" t="s">
        <v>152</v>
      </c>
      <c r="J136" s="21">
        <v>17392</v>
      </c>
      <c r="K136" s="21">
        <v>11000</v>
      </c>
      <c r="L136" s="21">
        <v>11000</v>
      </c>
      <c r="M136" s="21">
        <v>12000</v>
      </c>
      <c r="N136" s="21"/>
      <c r="O136" s="21"/>
      <c r="P136" s="70">
        <f t="shared" si="35"/>
        <v>63.247470101195958</v>
      </c>
      <c r="Q136" s="71">
        <f t="shared" si="35"/>
        <v>100</v>
      </c>
      <c r="R136" s="71">
        <f t="shared" si="35"/>
        <v>109.09090909090908</v>
      </c>
      <c r="S136" s="72">
        <f t="shared" si="35"/>
        <v>0</v>
      </c>
      <c r="T136" s="73"/>
    </row>
    <row r="137" spans="1:20" x14ac:dyDescent="0.2">
      <c r="A137" s="518"/>
      <c r="B137" s="519"/>
      <c r="C137" s="519"/>
      <c r="D137" s="519"/>
      <c r="E137" s="519"/>
      <c r="F137" s="519"/>
      <c r="G137" s="519"/>
      <c r="H137" s="30">
        <v>3433</v>
      </c>
      <c r="I137" s="20" t="s">
        <v>149</v>
      </c>
      <c r="J137" s="21">
        <v>3</v>
      </c>
      <c r="K137" s="21">
        <v>1000</v>
      </c>
      <c r="L137" s="21">
        <v>1000</v>
      </c>
      <c r="M137" s="21">
        <v>200</v>
      </c>
      <c r="N137" s="21"/>
      <c r="O137" s="21"/>
      <c r="P137" s="70">
        <f t="shared" si="35"/>
        <v>33333.333333333328</v>
      </c>
      <c r="Q137" s="71">
        <f t="shared" si="35"/>
        <v>100</v>
      </c>
      <c r="R137" s="71">
        <f t="shared" si="35"/>
        <v>20</v>
      </c>
      <c r="S137" s="72">
        <f t="shared" si="35"/>
        <v>0</v>
      </c>
      <c r="T137" s="73"/>
    </row>
    <row r="138" spans="1:20" x14ac:dyDescent="0.2">
      <c r="A138" s="518"/>
      <c r="B138" s="519"/>
      <c r="C138" s="519"/>
      <c r="D138" s="519"/>
      <c r="E138" s="519"/>
      <c r="F138" s="519"/>
      <c r="G138" s="519"/>
      <c r="H138" s="30">
        <v>3434</v>
      </c>
      <c r="I138" s="20" t="s">
        <v>75</v>
      </c>
      <c r="J138" s="21">
        <v>1910</v>
      </c>
      <c r="K138" s="21">
        <v>4000</v>
      </c>
      <c r="L138" s="21">
        <v>4000</v>
      </c>
      <c r="M138" s="21">
        <v>5000</v>
      </c>
      <c r="N138" s="21"/>
      <c r="O138" s="21"/>
      <c r="P138" s="70">
        <f t="shared" si="35"/>
        <v>209.42408376963351</v>
      </c>
      <c r="Q138" s="71">
        <f t="shared" si="35"/>
        <v>100</v>
      </c>
      <c r="R138" s="71">
        <f t="shared" si="35"/>
        <v>125</v>
      </c>
      <c r="S138" s="72">
        <f t="shared" si="35"/>
        <v>0</v>
      </c>
      <c r="T138" s="73"/>
    </row>
    <row r="139" spans="1:20" s="128" customFormat="1" x14ac:dyDescent="0.2">
      <c r="A139" s="545"/>
      <c r="B139" s="546"/>
      <c r="C139" s="546"/>
      <c r="D139" s="546"/>
      <c r="E139" s="546"/>
      <c r="F139" s="546"/>
      <c r="G139" s="546"/>
      <c r="H139" s="129">
        <v>35</v>
      </c>
      <c r="I139" s="130" t="s">
        <v>76</v>
      </c>
      <c r="J139" s="131">
        <f t="shared" ref="J139:M139" si="36">SUM(J140)</f>
        <v>0</v>
      </c>
      <c r="K139" s="131">
        <f t="shared" si="36"/>
        <v>0</v>
      </c>
      <c r="L139" s="131">
        <f t="shared" si="36"/>
        <v>0</v>
      </c>
      <c r="M139" s="131">
        <f t="shared" si="36"/>
        <v>105000</v>
      </c>
      <c r="N139" s="131">
        <v>110000</v>
      </c>
      <c r="O139" s="131">
        <v>110000</v>
      </c>
      <c r="P139" s="124">
        <v>0</v>
      </c>
      <c r="Q139" s="125">
        <v>0</v>
      </c>
      <c r="R139" s="125">
        <v>0</v>
      </c>
      <c r="S139" s="126">
        <v>0</v>
      </c>
      <c r="T139" s="127">
        <v>0</v>
      </c>
    </row>
    <row r="140" spans="1:20" s="463" customFormat="1" ht="22.5" x14ac:dyDescent="0.2">
      <c r="A140" s="539"/>
      <c r="B140" s="540"/>
      <c r="C140" s="540"/>
      <c r="D140" s="540"/>
      <c r="E140" s="540"/>
      <c r="F140" s="540"/>
      <c r="G140" s="540"/>
      <c r="H140" s="456">
        <v>352</v>
      </c>
      <c r="I140" s="457" t="s">
        <v>162</v>
      </c>
      <c r="J140" s="458">
        <f>SUM(J142)</f>
        <v>0</v>
      </c>
      <c r="K140" s="458">
        <f>SUM(K142)</f>
        <v>0</v>
      </c>
      <c r="L140" s="458">
        <f>SUM(L142)</f>
        <v>0</v>
      </c>
      <c r="M140" s="458">
        <f>SUM(M141+M142)</f>
        <v>105000</v>
      </c>
      <c r="N140" s="458"/>
      <c r="O140" s="458"/>
      <c r="P140" s="459">
        <v>0</v>
      </c>
      <c r="Q140" s="460">
        <v>0</v>
      </c>
      <c r="R140" s="460">
        <v>0</v>
      </c>
      <c r="S140" s="461">
        <v>0</v>
      </c>
      <c r="T140" s="462"/>
    </row>
    <row r="141" spans="1:20" s="463" customFormat="1" ht="22.5" x14ac:dyDescent="0.2">
      <c r="A141" s="539"/>
      <c r="B141" s="540"/>
      <c r="C141" s="540"/>
      <c r="D141" s="540"/>
      <c r="E141" s="540"/>
      <c r="F141" s="540"/>
      <c r="G141" s="540"/>
      <c r="H141" s="481">
        <v>3522</v>
      </c>
      <c r="I141" s="86" t="s">
        <v>409</v>
      </c>
      <c r="J141" s="458"/>
      <c r="K141" s="458"/>
      <c r="L141" s="458"/>
      <c r="M141" s="482">
        <v>100000</v>
      </c>
      <c r="N141" s="458"/>
      <c r="O141" s="458"/>
      <c r="P141" s="459"/>
      <c r="Q141" s="460"/>
      <c r="R141" s="460"/>
      <c r="S141" s="461"/>
      <c r="T141" s="462"/>
    </row>
    <row r="142" spans="1:20" ht="22.5" x14ac:dyDescent="0.2">
      <c r="A142" s="518"/>
      <c r="B142" s="519"/>
      <c r="C142" s="519"/>
      <c r="D142" s="519"/>
      <c r="E142" s="519"/>
      <c r="F142" s="519"/>
      <c r="G142" s="519"/>
      <c r="H142" s="30">
        <v>3523</v>
      </c>
      <c r="I142" s="20" t="s">
        <v>77</v>
      </c>
      <c r="J142" s="21">
        <v>0</v>
      </c>
      <c r="K142" s="21">
        <v>0</v>
      </c>
      <c r="L142" s="21">
        <v>0</v>
      </c>
      <c r="M142" s="21">
        <v>5000</v>
      </c>
      <c r="N142" s="21"/>
      <c r="O142" s="21"/>
      <c r="P142" s="70">
        <v>0</v>
      </c>
      <c r="Q142" s="71">
        <v>0</v>
      </c>
      <c r="R142" s="71">
        <v>0</v>
      </c>
      <c r="S142" s="72">
        <v>0</v>
      </c>
      <c r="T142" s="73"/>
    </row>
    <row r="143" spans="1:20" s="128" customFormat="1" ht="22.5" x14ac:dyDescent="0.2">
      <c r="A143" s="545"/>
      <c r="B143" s="546"/>
      <c r="C143" s="546"/>
      <c r="D143" s="546"/>
      <c r="E143" s="546"/>
      <c r="F143" s="546"/>
      <c r="G143" s="546"/>
      <c r="H143" s="129">
        <v>36</v>
      </c>
      <c r="I143" s="130" t="s">
        <v>139</v>
      </c>
      <c r="J143" s="131">
        <f>SUM(J144)</f>
        <v>0</v>
      </c>
      <c r="K143" s="131">
        <f>SUM(K144)</f>
        <v>15000</v>
      </c>
      <c r="L143" s="131">
        <f>SUM(L144)</f>
        <v>50000</v>
      </c>
      <c r="M143" s="131">
        <f>SUM(M144)</f>
        <v>85000</v>
      </c>
      <c r="N143" s="131">
        <v>55000</v>
      </c>
      <c r="O143" s="131">
        <v>55000</v>
      </c>
      <c r="P143" s="124">
        <v>0</v>
      </c>
      <c r="Q143" s="125">
        <f t="shared" si="35"/>
        <v>333.33333333333337</v>
      </c>
      <c r="R143" s="125">
        <f t="shared" si="35"/>
        <v>170</v>
      </c>
      <c r="S143" s="126">
        <f t="shared" si="35"/>
        <v>64.705882352941174</v>
      </c>
      <c r="T143" s="127">
        <f>O143/N143*100</f>
        <v>100</v>
      </c>
    </row>
    <row r="144" spans="1:20" s="463" customFormat="1" x14ac:dyDescent="0.2">
      <c r="A144" s="539" t="s">
        <v>382</v>
      </c>
      <c r="B144" s="540"/>
      <c r="C144" s="540"/>
      <c r="D144" s="540" t="s">
        <v>385</v>
      </c>
      <c r="E144" s="540" t="s">
        <v>386</v>
      </c>
      <c r="F144" s="540"/>
      <c r="G144" s="540"/>
      <c r="H144" s="456">
        <v>363</v>
      </c>
      <c r="I144" s="457" t="s">
        <v>142</v>
      </c>
      <c r="J144" s="458">
        <f>SUM(J145:J146)</f>
        <v>0</v>
      </c>
      <c r="K144" s="458">
        <f>SUM(K145:K146)</f>
        <v>15000</v>
      </c>
      <c r="L144" s="458">
        <f>SUM(L145:L146)</f>
        <v>50000</v>
      </c>
      <c r="M144" s="458">
        <f>SUM(M145:M146)</f>
        <v>85000</v>
      </c>
      <c r="N144" s="458"/>
      <c r="O144" s="458"/>
      <c r="P144" s="459">
        <v>0</v>
      </c>
      <c r="Q144" s="460">
        <f t="shared" si="35"/>
        <v>333.33333333333337</v>
      </c>
      <c r="R144" s="460">
        <f t="shared" si="35"/>
        <v>170</v>
      </c>
      <c r="S144" s="461">
        <f t="shared" si="35"/>
        <v>0</v>
      </c>
      <c r="T144" s="461"/>
    </row>
    <row r="145" spans="1:20" x14ac:dyDescent="0.2">
      <c r="A145" s="518"/>
      <c r="B145" s="519"/>
      <c r="C145" s="519"/>
      <c r="D145" s="519"/>
      <c r="E145" s="519"/>
      <c r="F145" s="519"/>
      <c r="G145" s="519"/>
      <c r="H145" s="30">
        <v>3631</v>
      </c>
      <c r="I145" s="20" t="s">
        <v>141</v>
      </c>
      <c r="J145" s="21">
        <v>0</v>
      </c>
      <c r="K145" s="21">
        <v>5000</v>
      </c>
      <c r="L145" s="21">
        <v>40000</v>
      </c>
      <c r="M145" s="21">
        <v>5000</v>
      </c>
      <c r="N145" s="21"/>
      <c r="O145" s="21"/>
      <c r="P145" s="70">
        <v>0</v>
      </c>
      <c r="Q145" s="71">
        <f t="shared" si="35"/>
        <v>800</v>
      </c>
      <c r="R145" s="71">
        <f t="shared" si="35"/>
        <v>12.5</v>
      </c>
      <c r="S145" s="72">
        <v>0</v>
      </c>
      <c r="T145" s="73"/>
    </row>
    <row r="146" spans="1:20" x14ac:dyDescent="0.2">
      <c r="A146" s="518"/>
      <c r="B146" s="519"/>
      <c r="C146" s="519"/>
      <c r="D146" s="519"/>
      <c r="E146" s="519"/>
      <c r="F146" s="519"/>
      <c r="G146" s="519"/>
      <c r="H146" s="30">
        <v>3632</v>
      </c>
      <c r="I146" s="20" t="s">
        <v>140</v>
      </c>
      <c r="J146" s="21">
        <v>0</v>
      </c>
      <c r="K146" s="21">
        <v>10000</v>
      </c>
      <c r="L146" s="21">
        <v>10000</v>
      </c>
      <c r="M146" s="21">
        <v>80000</v>
      </c>
      <c r="N146" s="21"/>
      <c r="O146" s="21"/>
      <c r="P146" s="70">
        <v>0</v>
      </c>
      <c r="Q146" s="71">
        <f t="shared" si="35"/>
        <v>100</v>
      </c>
      <c r="R146" s="71">
        <f t="shared" si="35"/>
        <v>800</v>
      </c>
      <c r="S146" s="72">
        <f t="shared" si="35"/>
        <v>0</v>
      </c>
      <c r="T146" s="73"/>
    </row>
    <row r="147" spans="1:20" s="128" customFormat="1" ht="22.5" x14ac:dyDescent="0.2">
      <c r="A147" s="545"/>
      <c r="B147" s="546"/>
      <c r="C147" s="546"/>
      <c r="D147" s="546"/>
      <c r="E147" s="546"/>
      <c r="F147" s="546"/>
      <c r="G147" s="546"/>
      <c r="H147" s="129">
        <v>37</v>
      </c>
      <c r="I147" s="130" t="s">
        <v>143</v>
      </c>
      <c r="J147" s="131">
        <f>SUM(J148)</f>
        <v>422126</v>
      </c>
      <c r="K147" s="131">
        <f>SUM(K148)</f>
        <v>340000</v>
      </c>
      <c r="L147" s="131">
        <f>SUM(L148)</f>
        <v>453000</v>
      </c>
      <c r="M147" s="131">
        <f>SUM(M148)</f>
        <v>490000</v>
      </c>
      <c r="N147" s="131">
        <v>460000</v>
      </c>
      <c r="O147" s="131">
        <v>460000</v>
      </c>
      <c r="P147" s="124">
        <f t="shared" si="35"/>
        <v>80.544671496188343</v>
      </c>
      <c r="Q147" s="125">
        <f t="shared" si="35"/>
        <v>133.23529411764704</v>
      </c>
      <c r="R147" s="125">
        <f t="shared" si="35"/>
        <v>108.16777041942605</v>
      </c>
      <c r="S147" s="126">
        <f t="shared" si="35"/>
        <v>93.877551020408163</v>
      </c>
      <c r="T147" s="127">
        <f>O147/N147*100</f>
        <v>100</v>
      </c>
    </row>
    <row r="148" spans="1:20" s="463" customFormat="1" x14ac:dyDescent="0.2">
      <c r="A148" s="539" t="s">
        <v>382</v>
      </c>
      <c r="B148" s="540"/>
      <c r="C148" s="540"/>
      <c r="D148" s="540"/>
      <c r="E148" s="540"/>
      <c r="F148" s="540"/>
      <c r="G148" s="540"/>
      <c r="H148" s="456">
        <v>372</v>
      </c>
      <c r="I148" s="457" t="s">
        <v>163</v>
      </c>
      <c r="J148" s="458">
        <f>SUM(J149:J150)</f>
        <v>422126</v>
      </c>
      <c r="K148" s="458">
        <f>SUM(K149:K150)</f>
        <v>340000</v>
      </c>
      <c r="L148" s="458">
        <f>SUM(L149:L150)</f>
        <v>453000</v>
      </c>
      <c r="M148" s="458">
        <f>SUM(M149:M150)</f>
        <v>490000</v>
      </c>
      <c r="N148" s="458"/>
      <c r="O148" s="458"/>
      <c r="P148" s="459">
        <f t="shared" si="35"/>
        <v>80.544671496188343</v>
      </c>
      <c r="Q148" s="460">
        <f t="shared" si="35"/>
        <v>133.23529411764704</v>
      </c>
      <c r="R148" s="460">
        <f t="shared" si="35"/>
        <v>108.16777041942605</v>
      </c>
      <c r="S148" s="461">
        <f t="shared" si="35"/>
        <v>0</v>
      </c>
      <c r="T148" s="462"/>
    </row>
    <row r="149" spans="1:20" x14ac:dyDescent="0.2">
      <c r="A149" s="518"/>
      <c r="B149" s="519"/>
      <c r="C149" s="519"/>
      <c r="D149" s="519"/>
      <c r="E149" s="519"/>
      <c r="F149" s="519"/>
      <c r="G149" s="519"/>
      <c r="H149" s="30">
        <v>3721</v>
      </c>
      <c r="I149" s="20" t="s">
        <v>79</v>
      </c>
      <c r="J149" s="21">
        <v>347075</v>
      </c>
      <c r="K149" s="21">
        <v>320000</v>
      </c>
      <c r="L149" s="21">
        <v>450000</v>
      </c>
      <c r="M149" s="21">
        <v>330000</v>
      </c>
      <c r="N149" s="21"/>
      <c r="O149" s="21"/>
      <c r="P149" s="70">
        <f t="shared" si="35"/>
        <v>92.19909241518404</v>
      </c>
      <c r="Q149" s="71">
        <f t="shared" si="35"/>
        <v>140.625</v>
      </c>
      <c r="R149" s="71">
        <f t="shared" si="35"/>
        <v>73.333333333333329</v>
      </c>
      <c r="S149" s="72">
        <f t="shared" si="35"/>
        <v>0</v>
      </c>
      <c r="T149" s="73"/>
    </row>
    <row r="150" spans="1:20" x14ac:dyDescent="0.2">
      <c r="A150" s="518"/>
      <c r="B150" s="519"/>
      <c r="C150" s="519"/>
      <c r="D150" s="519"/>
      <c r="E150" s="519"/>
      <c r="F150" s="519"/>
      <c r="G150" s="519"/>
      <c r="H150" s="30">
        <v>3722</v>
      </c>
      <c r="I150" s="20" t="s">
        <v>80</v>
      </c>
      <c r="J150" s="21">
        <v>75051</v>
      </c>
      <c r="K150" s="21">
        <v>20000</v>
      </c>
      <c r="L150" s="21">
        <v>3000</v>
      </c>
      <c r="M150" s="21">
        <v>160000</v>
      </c>
      <c r="N150" s="21"/>
      <c r="O150" s="21"/>
      <c r="P150" s="70">
        <f t="shared" si="35"/>
        <v>26.648545655620843</v>
      </c>
      <c r="Q150" s="71">
        <f t="shared" si="35"/>
        <v>15</v>
      </c>
      <c r="R150" s="71">
        <f t="shared" si="35"/>
        <v>5333.3333333333339</v>
      </c>
      <c r="S150" s="72">
        <f t="shared" si="35"/>
        <v>0</v>
      </c>
      <c r="T150" s="73"/>
    </row>
    <row r="151" spans="1:20" s="128" customFormat="1" x14ac:dyDescent="0.2">
      <c r="A151" s="545"/>
      <c r="B151" s="546"/>
      <c r="C151" s="546"/>
      <c r="D151" s="546"/>
      <c r="E151" s="546"/>
      <c r="F151" s="546"/>
      <c r="G151" s="546"/>
      <c r="H151" s="129">
        <v>38</v>
      </c>
      <c r="I151" s="130" t="s">
        <v>131</v>
      </c>
      <c r="J151" s="131" t="e">
        <f>SUM(J152+J155+J157+J159+J162+J164)</f>
        <v>#REF!</v>
      </c>
      <c r="K151" s="131" t="e">
        <f>SUM(K152+K155+K157+K159+K162+K164)</f>
        <v>#REF!</v>
      </c>
      <c r="L151" s="131" t="e">
        <f>SUM(L152+L155+L157+L159+L162+L164)</f>
        <v>#REF!</v>
      </c>
      <c r="M151" s="131">
        <f>SUM(M152+M155+M157+M159+M162+M164)</f>
        <v>618000</v>
      </c>
      <c r="N151" s="131">
        <v>548000</v>
      </c>
      <c r="O151" s="131">
        <v>548000</v>
      </c>
      <c r="P151" s="124" t="e">
        <f t="shared" si="35"/>
        <v>#REF!</v>
      </c>
      <c r="Q151" s="125" t="e">
        <f t="shared" si="35"/>
        <v>#REF!</v>
      </c>
      <c r="R151" s="125" t="e">
        <f t="shared" si="35"/>
        <v>#REF!</v>
      </c>
      <c r="S151" s="126">
        <f t="shared" si="35"/>
        <v>88.673139158576049</v>
      </c>
      <c r="T151" s="127">
        <f>O151/N151*100</f>
        <v>100</v>
      </c>
    </row>
    <row r="152" spans="1:20" s="463" customFormat="1" x14ac:dyDescent="0.2">
      <c r="A152" s="539" t="s">
        <v>382</v>
      </c>
      <c r="B152" s="540"/>
      <c r="C152" s="540"/>
      <c r="D152" s="540"/>
      <c r="E152" s="540"/>
      <c r="F152" s="540"/>
      <c r="G152" s="540"/>
      <c r="H152" s="456">
        <v>381</v>
      </c>
      <c r="I152" s="457" t="s">
        <v>38</v>
      </c>
      <c r="J152" s="458" t="e">
        <f>SUM(J153+J154)</f>
        <v>#REF!</v>
      </c>
      <c r="K152" s="458" t="e">
        <f>SUM(K153+K154)</f>
        <v>#REF!</v>
      </c>
      <c r="L152" s="458" t="e">
        <f>SUM(L153+L154)</f>
        <v>#REF!</v>
      </c>
      <c r="M152" s="458">
        <f>SUM(M153+M154)</f>
        <v>368000</v>
      </c>
      <c r="N152" s="458"/>
      <c r="O152" s="458"/>
      <c r="P152" s="459" t="e">
        <f t="shared" si="35"/>
        <v>#REF!</v>
      </c>
      <c r="Q152" s="460" t="e">
        <f t="shared" si="35"/>
        <v>#REF!</v>
      </c>
      <c r="R152" s="460" t="e">
        <f t="shared" si="35"/>
        <v>#REF!</v>
      </c>
      <c r="S152" s="461">
        <f t="shared" si="35"/>
        <v>0</v>
      </c>
      <c r="T152" s="462"/>
    </row>
    <row r="153" spans="1:20" s="483" customFormat="1" x14ac:dyDescent="0.2">
      <c r="A153" s="539"/>
      <c r="B153" s="540"/>
      <c r="C153" s="540"/>
      <c r="D153" s="540"/>
      <c r="E153" s="540"/>
      <c r="F153" s="540"/>
      <c r="G153" s="540"/>
      <c r="H153" s="481">
        <v>3811</v>
      </c>
      <c r="I153" s="86" t="s">
        <v>82</v>
      </c>
      <c r="J153" s="482" t="e">
        <f>SUM(#REF!)</f>
        <v>#REF!</v>
      </c>
      <c r="K153" s="482" t="e">
        <f>SUM(#REF!)</f>
        <v>#REF!</v>
      </c>
      <c r="L153" s="482" t="e">
        <f>SUM(#REF!)</f>
        <v>#REF!</v>
      </c>
      <c r="M153" s="482">
        <v>343000</v>
      </c>
      <c r="N153" s="482"/>
      <c r="O153" s="482"/>
      <c r="P153" s="459" t="e">
        <f t="shared" si="35"/>
        <v>#REF!</v>
      </c>
      <c r="Q153" s="460" t="e">
        <f t="shared" si="35"/>
        <v>#REF!</v>
      </c>
      <c r="R153" s="460" t="e">
        <f t="shared" si="35"/>
        <v>#REF!</v>
      </c>
      <c r="S153" s="461">
        <f t="shared" si="35"/>
        <v>0</v>
      </c>
      <c r="T153" s="462"/>
    </row>
    <row r="154" spans="1:20" s="483" customFormat="1" x14ac:dyDescent="0.2">
      <c r="A154" s="539"/>
      <c r="B154" s="540"/>
      <c r="C154" s="540"/>
      <c r="D154" s="540"/>
      <c r="E154" s="540"/>
      <c r="F154" s="540"/>
      <c r="G154" s="540"/>
      <c r="H154" s="481">
        <v>3812</v>
      </c>
      <c r="I154" s="86" t="s">
        <v>87</v>
      </c>
      <c r="J154" s="482">
        <v>4698</v>
      </c>
      <c r="K154" s="482">
        <v>5000</v>
      </c>
      <c r="L154" s="482">
        <v>5000</v>
      </c>
      <c r="M154" s="482">
        <v>25000</v>
      </c>
      <c r="N154" s="482"/>
      <c r="O154" s="482"/>
      <c r="P154" s="459">
        <f t="shared" si="35"/>
        <v>106.42826734780758</v>
      </c>
      <c r="Q154" s="460">
        <f t="shared" si="35"/>
        <v>100</v>
      </c>
      <c r="R154" s="460">
        <f t="shared" si="35"/>
        <v>500</v>
      </c>
      <c r="S154" s="461">
        <f t="shared" si="35"/>
        <v>0</v>
      </c>
      <c r="T154" s="462"/>
    </row>
    <row r="155" spans="1:20" s="463" customFormat="1" x14ac:dyDescent="0.2">
      <c r="A155" s="539" t="s">
        <v>382</v>
      </c>
      <c r="B155" s="540"/>
      <c r="C155" s="540"/>
      <c r="D155" s="540"/>
      <c r="E155" s="540"/>
      <c r="F155" s="540"/>
      <c r="G155" s="540"/>
      <c r="H155" s="456">
        <v>382</v>
      </c>
      <c r="I155" s="457" t="s">
        <v>39</v>
      </c>
      <c r="J155" s="458">
        <f>SUM(J156:J156)</f>
        <v>65000</v>
      </c>
      <c r="K155" s="458">
        <f>SUM(K156:K156)</f>
        <v>100000</v>
      </c>
      <c r="L155" s="458">
        <f>SUM(L156:L156)</f>
        <v>116000</v>
      </c>
      <c r="M155" s="458">
        <f>SUM(M156:M156)</f>
        <v>80000</v>
      </c>
      <c r="N155" s="458"/>
      <c r="O155" s="458"/>
      <c r="P155" s="459">
        <f t="shared" si="35"/>
        <v>153.84615384615387</v>
      </c>
      <c r="Q155" s="460">
        <f t="shared" si="35"/>
        <v>115.99999999999999</v>
      </c>
      <c r="R155" s="460">
        <f t="shared" si="35"/>
        <v>68.965517241379317</v>
      </c>
      <c r="S155" s="461">
        <f t="shared" si="35"/>
        <v>0</v>
      </c>
      <c r="T155" s="462"/>
    </row>
    <row r="156" spans="1:20" s="467" customFormat="1" x14ac:dyDescent="0.2">
      <c r="A156" s="539"/>
      <c r="B156" s="540"/>
      <c r="C156" s="540"/>
      <c r="D156" s="540"/>
      <c r="E156" s="540"/>
      <c r="F156" s="540"/>
      <c r="G156" s="540"/>
      <c r="H156" s="464">
        <v>3821</v>
      </c>
      <c r="I156" s="474" t="s">
        <v>88</v>
      </c>
      <c r="J156" s="466">
        <v>65000</v>
      </c>
      <c r="K156" s="466">
        <v>100000</v>
      </c>
      <c r="L156" s="466">
        <v>116000</v>
      </c>
      <c r="M156" s="466">
        <v>80000</v>
      </c>
      <c r="N156" s="466"/>
      <c r="O156" s="466"/>
      <c r="P156" s="459">
        <f t="shared" si="35"/>
        <v>153.84615384615387</v>
      </c>
      <c r="Q156" s="460">
        <f t="shared" si="35"/>
        <v>115.99999999999999</v>
      </c>
      <c r="R156" s="460">
        <f t="shared" si="35"/>
        <v>68.965517241379317</v>
      </c>
      <c r="S156" s="461">
        <f t="shared" si="35"/>
        <v>0</v>
      </c>
      <c r="T156" s="462"/>
    </row>
    <row r="157" spans="1:20" s="463" customFormat="1" x14ac:dyDescent="0.2">
      <c r="A157" s="539" t="s">
        <v>382</v>
      </c>
      <c r="B157" s="540"/>
      <c r="C157" s="540"/>
      <c r="D157" s="540"/>
      <c r="E157" s="540" t="s">
        <v>386</v>
      </c>
      <c r="F157" s="540"/>
      <c r="G157" s="540"/>
      <c r="H157" s="456">
        <v>383</v>
      </c>
      <c r="I157" s="457" t="s">
        <v>90</v>
      </c>
      <c r="J157" s="458">
        <f>SUM(J158)</f>
        <v>0</v>
      </c>
      <c r="K157" s="458">
        <f>SUM(K158)</f>
        <v>10000</v>
      </c>
      <c r="L157" s="458">
        <f>SUM(L158)</f>
        <v>121000</v>
      </c>
      <c r="M157" s="458">
        <f>SUM(M158)</f>
        <v>70000</v>
      </c>
      <c r="N157" s="458"/>
      <c r="O157" s="458"/>
      <c r="P157" s="459">
        <v>0</v>
      </c>
      <c r="Q157" s="460">
        <f t="shared" si="35"/>
        <v>1210</v>
      </c>
      <c r="R157" s="460">
        <f t="shared" si="35"/>
        <v>57.851239669421481</v>
      </c>
      <c r="S157" s="461">
        <f t="shared" si="35"/>
        <v>0</v>
      </c>
      <c r="T157" s="462"/>
    </row>
    <row r="158" spans="1:20" s="467" customFormat="1" x14ac:dyDescent="0.2">
      <c r="A158" s="539"/>
      <c r="B158" s="540"/>
      <c r="C158" s="540"/>
      <c r="D158" s="540"/>
      <c r="E158" s="540"/>
      <c r="F158" s="540"/>
      <c r="G158" s="540"/>
      <c r="H158" s="464">
        <v>3831</v>
      </c>
      <c r="I158" s="474" t="s">
        <v>91</v>
      </c>
      <c r="J158" s="466">
        <v>0</v>
      </c>
      <c r="K158" s="466">
        <v>10000</v>
      </c>
      <c r="L158" s="466">
        <v>121000</v>
      </c>
      <c r="M158" s="466">
        <v>70000</v>
      </c>
      <c r="N158" s="466"/>
      <c r="O158" s="466"/>
      <c r="P158" s="459">
        <v>0</v>
      </c>
      <c r="Q158" s="460">
        <f t="shared" si="35"/>
        <v>1210</v>
      </c>
      <c r="R158" s="460">
        <f t="shared" si="35"/>
        <v>57.851239669421481</v>
      </c>
      <c r="S158" s="461">
        <f t="shared" si="35"/>
        <v>0</v>
      </c>
      <c r="T158" s="462"/>
    </row>
    <row r="159" spans="1:20" s="463" customFormat="1" x14ac:dyDescent="0.2">
      <c r="A159" s="543"/>
      <c r="B159" s="544"/>
      <c r="C159" s="544"/>
      <c r="D159" s="544"/>
      <c r="E159" s="544"/>
      <c r="F159" s="544"/>
      <c r="G159" s="544"/>
      <c r="H159" s="475">
        <v>384</v>
      </c>
      <c r="I159" s="476" t="s">
        <v>92</v>
      </c>
      <c r="J159" s="477">
        <f>SUM(J160:J161)</f>
        <v>0</v>
      </c>
      <c r="K159" s="477">
        <f>SUM(K160:K161)</f>
        <v>0</v>
      </c>
      <c r="L159" s="477">
        <f>SUM(L160:L161)</f>
        <v>0</v>
      </c>
      <c r="M159" s="477">
        <f>SUM(M160:M161)</f>
        <v>0</v>
      </c>
      <c r="N159" s="477"/>
      <c r="O159" s="477"/>
      <c r="P159" s="459">
        <v>0</v>
      </c>
      <c r="Q159" s="460">
        <v>0</v>
      </c>
      <c r="R159" s="460">
        <v>0</v>
      </c>
      <c r="S159" s="461">
        <v>0</v>
      </c>
      <c r="T159" s="462"/>
    </row>
    <row r="160" spans="1:20" s="467" customFormat="1" x14ac:dyDescent="0.2">
      <c r="A160" s="539"/>
      <c r="B160" s="540"/>
      <c r="C160" s="540"/>
      <c r="D160" s="540"/>
      <c r="E160" s="540"/>
      <c r="F160" s="540"/>
      <c r="G160" s="540"/>
      <c r="H160" s="464">
        <v>3841</v>
      </c>
      <c r="I160" s="474" t="s">
        <v>93</v>
      </c>
      <c r="J160" s="466">
        <v>0</v>
      </c>
      <c r="K160" s="466">
        <v>0</v>
      </c>
      <c r="L160" s="466">
        <v>0</v>
      </c>
      <c r="M160" s="466">
        <v>0</v>
      </c>
      <c r="N160" s="466"/>
      <c r="O160" s="466"/>
      <c r="P160" s="459">
        <v>0</v>
      </c>
      <c r="Q160" s="460">
        <v>0</v>
      </c>
      <c r="R160" s="460">
        <v>0</v>
      </c>
      <c r="S160" s="461">
        <v>0</v>
      </c>
      <c r="T160" s="462"/>
    </row>
    <row r="161" spans="1:20" s="467" customFormat="1" x14ac:dyDescent="0.2">
      <c r="A161" s="539"/>
      <c r="B161" s="540"/>
      <c r="C161" s="540"/>
      <c r="D161" s="540"/>
      <c r="E161" s="540"/>
      <c r="F161" s="540"/>
      <c r="G161" s="540"/>
      <c r="H161" s="464">
        <v>3842</v>
      </c>
      <c r="I161" s="474" t="s">
        <v>94</v>
      </c>
      <c r="J161" s="466">
        <v>0</v>
      </c>
      <c r="K161" s="466">
        <v>0</v>
      </c>
      <c r="L161" s="466">
        <v>0</v>
      </c>
      <c r="M161" s="466">
        <v>0</v>
      </c>
      <c r="N161" s="466"/>
      <c r="O161" s="466"/>
      <c r="P161" s="459">
        <v>0</v>
      </c>
      <c r="Q161" s="460">
        <v>0</v>
      </c>
      <c r="R161" s="460">
        <v>0</v>
      </c>
      <c r="S161" s="461">
        <v>0</v>
      </c>
      <c r="T161" s="462"/>
    </row>
    <row r="162" spans="1:20" s="463" customFormat="1" x14ac:dyDescent="0.2">
      <c r="A162" s="539"/>
      <c r="B162" s="540"/>
      <c r="C162" s="540"/>
      <c r="D162" s="540"/>
      <c r="E162" s="540"/>
      <c r="F162" s="540"/>
      <c r="G162" s="540"/>
      <c r="H162" s="456">
        <v>385</v>
      </c>
      <c r="I162" s="457" t="s">
        <v>95</v>
      </c>
      <c r="J162" s="458">
        <f>SUM(J163)</f>
        <v>0</v>
      </c>
      <c r="K162" s="458">
        <f>SUM(K163)</f>
        <v>10000</v>
      </c>
      <c r="L162" s="458">
        <f>SUM(L163)</f>
        <v>10000</v>
      </c>
      <c r="M162" s="458">
        <f>SUM(M163)</f>
        <v>0</v>
      </c>
      <c r="N162" s="458"/>
      <c r="O162" s="458"/>
      <c r="P162" s="459">
        <v>0</v>
      </c>
      <c r="Q162" s="460">
        <f t="shared" si="35"/>
        <v>100</v>
      </c>
      <c r="R162" s="460">
        <f t="shared" si="35"/>
        <v>0</v>
      </c>
      <c r="S162" s="461">
        <v>0</v>
      </c>
      <c r="T162" s="462"/>
    </row>
    <row r="163" spans="1:20" s="467" customFormat="1" x14ac:dyDescent="0.2">
      <c r="A163" s="539"/>
      <c r="B163" s="540"/>
      <c r="C163" s="540"/>
      <c r="D163" s="540"/>
      <c r="E163" s="540"/>
      <c r="F163" s="540"/>
      <c r="G163" s="540"/>
      <c r="H163" s="464">
        <v>3851</v>
      </c>
      <c r="I163" s="474" t="s">
        <v>164</v>
      </c>
      <c r="J163" s="466">
        <v>0</v>
      </c>
      <c r="K163" s="466">
        <v>10000</v>
      </c>
      <c r="L163" s="466">
        <v>10000</v>
      </c>
      <c r="M163" s="466">
        <v>0</v>
      </c>
      <c r="N163" s="466"/>
      <c r="O163" s="466"/>
      <c r="P163" s="459">
        <v>0</v>
      </c>
      <c r="Q163" s="460">
        <f t="shared" si="35"/>
        <v>100</v>
      </c>
      <c r="R163" s="460">
        <f t="shared" si="35"/>
        <v>0</v>
      </c>
      <c r="S163" s="461">
        <v>0</v>
      </c>
      <c r="T163" s="462"/>
    </row>
    <row r="164" spans="1:20" s="467" customFormat="1" x14ac:dyDescent="0.2">
      <c r="A164" s="539"/>
      <c r="B164" s="540"/>
      <c r="C164" s="540"/>
      <c r="D164" s="540" t="s">
        <v>385</v>
      </c>
      <c r="E164" s="540"/>
      <c r="F164" s="540"/>
      <c r="G164" s="540"/>
      <c r="H164" s="478">
        <v>386</v>
      </c>
      <c r="I164" s="85" t="s">
        <v>130</v>
      </c>
      <c r="J164" s="458">
        <f>SUM(J165)</f>
        <v>0</v>
      </c>
      <c r="K164" s="458">
        <f>SUM(K165)</f>
        <v>10000</v>
      </c>
      <c r="L164" s="458">
        <f>SUM(L165)</f>
        <v>50000</v>
      </c>
      <c r="M164" s="458">
        <f>SUM(M165)</f>
        <v>100000</v>
      </c>
      <c r="N164" s="479"/>
      <c r="O164" s="479"/>
      <c r="P164" s="459">
        <v>0</v>
      </c>
      <c r="Q164" s="460">
        <f t="shared" si="35"/>
        <v>500</v>
      </c>
      <c r="R164" s="460">
        <f t="shared" si="35"/>
        <v>200</v>
      </c>
      <c r="S164" s="461">
        <f t="shared" si="35"/>
        <v>0</v>
      </c>
      <c r="T164" s="462"/>
    </row>
    <row r="165" spans="1:20" x14ac:dyDescent="0.2">
      <c r="A165" s="518"/>
      <c r="B165" s="519"/>
      <c r="C165" s="519"/>
      <c r="D165" s="519"/>
      <c r="E165" s="519"/>
      <c r="F165" s="519"/>
      <c r="G165" s="519"/>
      <c r="H165" s="30">
        <v>3861</v>
      </c>
      <c r="I165" s="20" t="s">
        <v>410</v>
      </c>
      <c r="J165" s="21">
        <v>0</v>
      </c>
      <c r="K165" s="21">
        <v>10000</v>
      </c>
      <c r="L165" s="21">
        <v>50000</v>
      </c>
      <c r="M165" s="21">
        <v>100000</v>
      </c>
      <c r="N165" s="21"/>
      <c r="O165" s="21"/>
      <c r="P165" s="70">
        <v>0</v>
      </c>
      <c r="Q165" s="71">
        <f t="shared" si="35"/>
        <v>500</v>
      </c>
      <c r="R165" s="71">
        <f t="shared" si="35"/>
        <v>200</v>
      </c>
      <c r="S165" s="72">
        <f t="shared" si="35"/>
        <v>0</v>
      </c>
      <c r="T165" s="73"/>
    </row>
    <row r="166" spans="1:20" s="97" customFormat="1" ht="13.5" thickBot="1" x14ac:dyDescent="0.25">
      <c r="A166" s="547"/>
      <c r="B166" s="548"/>
      <c r="C166" s="548"/>
      <c r="D166" s="548"/>
      <c r="E166" s="548"/>
      <c r="F166" s="548"/>
      <c r="G166" s="548"/>
      <c r="H166" s="98">
        <v>4</v>
      </c>
      <c r="I166" s="99" t="s">
        <v>4</v>
      </c>
      <c r="J166" s="100" t="e">
        <f t="shared" ref="J166:O166" si="37">SUM(J167+J170+J185)</f>
        <v>#REF!</v>
      </c>
      <c r="K166" s="100" t="e">
        <f t="shared" si="37"/>
        <v>#REF!</v>
      </c>
      <c r="L166" s="100" t="e">
        <f t="shared" si="37"/>
        <v>#REF!</v>
      </c>
      <c r="M166" s="100">
        <f t="shared" si="37"/>
        <v>5719000</v>
      </c>
      <c r="N166" s="100">
        <f t="shared" si="37"/>
        <v>6131000</v>
      </c>
      <c r="O166" s="100">
        <f t="shared" si="37"/>
        <v>6131000</v>
      </c>
      <c r="P166" s="101" t="e">
        <f t="shared" si="35"/>
        <v>#REF!</v>
      </c>
      <c r="Q166" s="102" t="e">
        <f t="shared" si="35"/>
        <v>#REF!</v>
      </c>
      <c r="R166" s="102" t="e">
        <f t="shared" si="35"/>
        <v>#REF!</v>
      </c>
      <c r="S166" s="103">
        <f t="shared" si="35"/>
        <v>107.20405665326108</v>
      </c>
      <c r="T166" s="104">
        <f>O166/N166*100</f>
        <v>100</v>
      </c>
    </row>
    <row r="167" spans="1:20" s="128" customFormat="1" x14ac:dyDescent="0.2">
      <c r="A167" s="537"/>
      <c r="B167" s="538"/>
      <c r="C167" s="538"/>
      <c r="D167" s="538"/>
      <c r="E167" s="538"/>
      <c r="F167" s="538"/>
      <c r="G167" s="538"/>
      <c r="H167" s="121">
        <v>41</v>
      </c>
      <c r="I167" s="132" t="s">
        <v>165</v>
      </c>
      <c r="J167" s="123">
        <f t="shared" ref="J167:M168" si="38">SUM(J168)</f>
        <v>0</v>
      </c>
      <c r="K167" s="123">
        <f t="shared" si="38"/>
        <v>70000</v>
      </c>
      <c r="L167" s="123">
        <f t="shared" si="38"/>
        <v>0</v>
      </c>
      <c r="M167" s="123">
        <f t="shared" si="38"/>
        <v>100000</v>
      </c>
      <c r="N167" s="123">
        <v>10000</v>
      </c>
      <c r="O167" s="123">
        <v>10000</v>
      </c>
      <c r="P167" s="124">
        <v>0</v>
      </c>
      <c r="Q167" s="125">
        <f t="shared" si="35"/>
        <v>0</v>
      </c>
      <c r="R167" s="125">
        <v>0</v>
      </c>
      <c r="S167" s="126">
        <f t="shared" si="35"/>
        <v>10</v>
      </c>
      <c r="T167" s="127">
        <f>O167/N167*100</f>
        <v>100</v>
      </c>
    </row>
    <row r="168" spans="1:20" s="463" customFormat="1" x14ac:dyDescent="0.2">
      <c r="A168" s="539" t="s">
        <v>382</v>
      </c>
      <c r="B168" s="540"/>
      <c r="C168" s="540"/>
      <c r="D168" s="540"/>
      <c r="E168" s="540"/>
      <c r="F168" s="540" t="s">
        <v>387</v>
      </c>
      <c r="G168" s="540"/>
      <c r="H168" s="456">
        <v>411</v>
      </c>
      <c r="I168" s="457" t="s">
        <v>96</v>
      </c>
      <c r="J168" s="458">
        <f t="shared" si="38"/>
        <v>0</v>
      </c>
      <c r="K168" s="458">
        <f t="shared" si="38"/>
        <v>70000</v>
      </c>
      <c r="L168" s="458">
        <f t="shared" si="38"/>
        <v>0</v>
      </c>
      <c r="M168" s="458">
        <f t="shared" si="38"/>
        <v>100000</v>
      </c>
      <c r="N168" s="458"/>
      <c r="O168" s="458"/>
      <c r="P168" s="459">
        <v>0</v>
      </c>
      <c r="Q168" s="460">
        <f t="shared" si="35"/>
        <v>0</v>
      </c>
      <c r="R168" s="460">
        <v>0</v>
      </c>
      <c r="S168" s="461">
        <f t="shared" si="35"/>
        <v>0</v>
      </c>
      <c r="T168" s="462"/>
    </row>
    <row r="169" spans="1:20" x14ac:dyDescent="0.2">
      <c r="A169" s="518"/>
      <c r="B169" s="519"/>
      <c r="C169" s="519"/>
      <c r="D169" s="519"/>
      <c r="E169" s="519"/>
      <c r="F169" s="519"/>
      <c r="G169" s="519"/>
      <c r="H169" s="30">
        <v>4111</v>
      </c>
      <c r="I169" s="20" t="s">
        <v>41</v>
      </c>
      <c r="J169" s="21">
        <v>0</v>
      </c>
      <c r="K169" s="21">
        <v>70000</v>
      </c>
      <c r="L169" s="21">
        <v>0</v>
      </c>
      <c r="M169" s="21">
        <v>100000</v>
      </c>
      <c r="N169" s="21"/>
      <c r="O169" s="21"/>
      <c r="P169" s="70">
        <v>0</v>
      </c>
      <c r="Q169" s="71">
        <f t="shared" si="35"/>
        <v>0</v>
      </c>
      <c r="R169" s="71">
        <v>0</v>
      </c>
      <c r="S169" s="72">
        <f t="shared" si="35"/>
        <v>0</v>
      </c>
      <c r="T169" s="73"/>
    </row>
    <row r="170" spans="1:20" s="128" customFormat="1" x14ac:dyDescent="0.2">
      <c r="A170" s="545"/>
      <c r="B170" s="546"/>
      <c r="C170" s="546"/>
      <c r="D170" s="546"/>
      <c r="E170" s="546"/>
      <c r="F170" s="546"/>
      <c r="G170" s="546"/>
      <c r="H170" s="129">
        <v>42</v>
      </c>
      <c r="I170" s="133" t="s">
        <v>166</v>
      </c>
      <c r="J170" s="131" t="e">
        <f>SUM(J171+J175+#REF!+#REF!+J181)</f>
        <v>#REF!</v>
      </c>
      <c r="K170" s="131" t="e">
        <f>SUM(K171+K175+#REF!+K181)</f>
        <v>#REF!</v>
      </c>
      <c r="L170" s="131" t="e">
        <f>SUM(L171+L175+#REF!+L181)</f>
        <v>#REF!</v>
      </c>
      <c r="M170" s="131">
        <f>SUM(M171+M175+M181)</f>
        <v>5619000</v>
      </c>
      <c r="N170" s="131">
        <v>6121000</v>
      </c>
      <c r="O170" s="131">
        <v>6121000</v>
      </c>
      <c r="P170" s="124" t="e">
        <f t="shared" si="35"/>
        <v>#REF!</v>
      </c>
      <c r="Q170" s="125" t="e">
        <f t="shared" si="35"/>
        <v>#REF!</v>
      </c>
      <c r="R170" s="125" t="e">
        <f t="shared" si="35"/>
        <v>#REF!</v>
      </c>
      <c r="S170" s="126">
        <f t="shared" si="35"/>
        <v>108.93397401672895</v>
      </c>
      <c r="T170" s="127">
        <f>O170/N170*100</f>
        <v>100</v>
      </c>
    </row>
    <row r="171" spans="1:20" s="463" customFormat="1" x14ac:dyDescent="0.2">
      <c r="A171" s="539" t="s">
        <v>382</v>
      </c>
      <c r="B171" s="540"/>
      <c r="C171" s="540" t="s">
        <v>384</v>
      </c>
      <c r="D171" s="540" t="s">
        <v>385</v>
      </c>
      <c r="E171" s="540"/>
      <c r="F171" s="540"/>
      <c r="G171" s="540"/>
      <c r="H171" s="456">
        <v>421</v>
      </c>
      <c r="I171" s="457" t="s">
        <v>98</v>
      </c>
      <c r="J171" s="458">
        <f>SUM(J172:J174)</f>
        <v>3570032</v>
      </c>
      <c r="K171" s="458">
        <f>SUM(K172:K174)</f>
        <v>1450000</v>
      </c>
      <c r="L171" s="458">
        <f>SUM(L172:L174)</f>
        <v>190000</v>
      </c>
      <c r="M171" s="458">
        <f>SUM(M172:M174)</f>
        <v>5300000</v>
      </c>
      <c r="N171" s="458"/>
      <c r="O171" s="458"/>
      <c r="P171" s="459">
        <f t="shared" si="35"/>
        <v>40.615882434667249</v>
      </c>
      <c r="Q171" s="460">
        <f t="shared" si="35"/>
        <v>13.103448275862069</v>
      </c>
      <c r="R171" s="460">
        <f t="shared" si="35"/>
        <v>2789.4736842105262</v>
      </c>
      <c r="S171" s="461">
        <f t="shared" si="35"/>
        <v>0</v>
      </c>
      <c r="T171" s="462"/>
    </row>
    <row r="172" spans="1:20" s="467" customFormat="1" x14ac:dyDescent="0.2">
      <c r="A172" s="539"/>
      <c r="B172" s="540"/>
      <c r="C172" s="540"/>
      <c r="D172" s="540"/>
      <c r="E172" s="540"/>
      <c r="F172" s="540"/>
      <c r="G172" s="540"/>
      <c r="H172" s="464">
        <v>4212</v>
      </c>
      <c r="I172" s="474" t="s">
        <v>99</v>
      </c>
      <c r="J172" s="466">
        <v>700190</v>
      </c>
      <c r="K172" s="466">
        <v>350000</v>
      </c>
      <c r="L172" s="466">
        <v>70000</v>
      </c>
      <c r="M172" s="466">
        <v>1050000</v>
      </c>
      <c r="N172" s="466"/>
      <c r="O172" s="466"/>
      <c r="P172" s="459">
        <f t="shared" si="35"/>
        <v>49.986432254102461</v>
      </c>
      <c r="Q172" s="460">
        <f t="shared" si="35"/>
        <v>20</v>
      </c>
      <c r="R172" s="460">
        <f t="shared" si="35"/>
        <v>1500</v>
      </c>
      <c r="S172" s="461">
        <f t="shared" si="35"/>
        <v>0</v>
      </c>
      <c r="T172" s="462"/>
    </row>
    <row r="173" spans="1:20" s="467" customFormat="1" x14ac:dyDescent="0.2">
      <c r="A173" s="539"/>
      <c r="B173" s="540"/>
      <c r="C173" s="540"/>
      <c r="D173" s="540"/>
      <c r="E173" s="540"/>
      <c r="F173" s="540"/>
      <c r="G173" s="540"/>
      <c r="H173" s="464">
        <v>4213</v>
      </c>
      <c r="I173" s="474" t="s">
        <v>144</v>
      </c>
      <c r="J173" s="466">
        <v>2869842</v>
      </c>
      <c r="K173" s="466">
        <v>100000</v>
      </c>
      <c r="L173" s="466">
        <v>100000</v>
      </c>
      <c r="M173" s="466">
        <v>2000000</v>
      </c>
      <c r="N173" s="466"/>
      <c r="O173" s="466"/>
      <c r="P173" s="459">
        <f t="shared" si="35"/>
        <v>3.48451238778999</v>
      </c>
      <c r="Q173" s="460">
        <f t="shared" si="35"/>
        <v>100</v>
      </c>
      <c r="R173" s="460">
        <f t="shared" si="35"/>
        <v>2000</v>
      </c>
      <c r="S173" s="461">
        <f t="shared" si="35"/>
        <v>0</v>
      </c>
      <c r="T173" s="462"/>
    </row>
    <row r="174" spans="1:20" s="467" customFormat="1" x14ac:dyDescent="0.2">
      <c r="A174" s="539"/>
      <c r="B174" s="540"/>
      <c r="C174" s="540"/>
      <c r="D174" s="540"/>
      <c r="E174" s="540"/>
      <c r="F174" s="540"/>
      <c r="G174" s="540"/>
      <c r="H174" s="464">
        <v>4214</v>
      </c>
      <c r="I174" s="474" t="s">
        <v>122</v>
      </c>
      <c r="J174" s="466">
        <v>0</v>
      </c>
      <c r="K174" s="466">
        <v>1000000</v>
      </c>
      <c r="L174" s="466">
        <v>20000</v>
      </c>
      <c r="M174" s="466">
        <v>2250000</v>
      </c>
      <c r="N174" s="466"/>
      <c r="O174" s="466"/>
      <c r="P174" s="459">
        <v>0</v>
      </c>
      <c r="Q174" s="460">
        <f t="shared" si="35"/>
        <v>2</v>
      </c>
      <c r="R174" s="460">
        <f t="shared" si="35"/>
        <v>11250</v>
      </c>
      <c r="S174" s="461">
        <f t="shared" si="35"/>
        <v>0</v>
      </c>
      <c r="T174" s="462"/>
    </row>
    <row r="175" spans="1:20" s="463" customFormat="1" x14ac:dyDescent="0.2">
      <c r="A175" s="539" t="s">
        <v>382</v>
      </c>
      <c r="B175" s="540"/>
      <c r="C175" s="540"/>
      <c r="D175" s="540"/>
      <c r="E175" s="540"/>
      <c r="F175" s="540"/>
      <c r="G175" s="540"/>
      <c r="H175" s="456">
        <v>422</v>
      </c>
      <c r="I175" s="457" t="s">
        <v>100</v>
      </c>
      <c r="J175" s="458">
        <f>SUM(J176:J180)</f>
        <v>15009</v>
      </c>
      <c r="K175" s="458">
        <f>SUM(K176:K180)</f>
        <v>62000</v>
      </c>
      <c r="L175" s="458">
        <f>SUM(L176:L180)</f>
        <v>62000</v>
      </c>
      <c r="M175" s="458">
        <f>SUM(M176:M180)</f>
        <v>160000</v>
      </c>
      <c r="N175" s="458"/>
      <c r="O175" s="458"/>
      <c r="P175" s="459">
        <f t="shared" si="35"/>
        <v>413.08548204410693</v>
      </c>
      <c r="Q175" s="460">
        <f t="shared" si="35"/>
        <v>100</v>
      </c>
      <c r="R175" s="460">
        <f t="shared" si="35"/>
        <v>258.06451612903226</v>
      </c>
      <c r="S175" s="461">
        <f t="shared" si="35"/>
        <v>0</v>
      </c>
      <c r="T175" s="462"/>
    </row>
    <row r="176" spans="1:20" s="467" customFormat="1" x14ac:dyDescent="0.2">
      <c r="A176" s="539"/>
      <c r="B176" s="540"/>
      <c r="C176" s="540"/>
      <c r="D176" s="540"/>
      <c r="E176" s="540"/>
      <c r="F176" s="540"/>
      <c r="G176" s="540"/>
      <c r="H176" s="464">
        <v>4221</v>
      </c>
      <c r="I176" s="474" t="s">
        <v>171</v>
      </c>
      <c r="J176" s="466">
        <v>15009</v>
      </c>
      <c r="K176" s="466">
        <v>20000</v>
      </c>
      <c r="L176" s="466">
        <v>20000</v>
      </c>
      <c r="M176" s="466">
        <v>20000</v>
      </c>
      <c r="N176" s="466"/>
      <c r="O176" s="466"/>
      <c r="P176" s="459">
        <f t="shared" si="35"/>
        <v>133.2533813045506</v>
      </c>
      <c r="Q176" s="460">
        <f t="shared" si="35"/>
        <v>100</v>
      </c>
      <c r="R176" s="460">
        <f t="shared" si="35"/>
        <v>100</v>
      </c>
      <c r="S176" s="461">
        <f t="shared" si="35"/>
        <v>0</v>
      </c>
      <c r="T176" s="462"/>
    </row>
    <row r="177" spans="1:20" s="467" customFormat="1" x14ac:dyDescent="0.2">
      <c r="A177" s="539"/>
      <c r="B177" s="540"/>
      <c r="C177" s="540"/>
      <c r="D177" s="540"/>
      <c r="E177" s="540"/>
      <c r="F177" s="540"/>
      <c r="G177" s="540"/>
      <c r="H177" s="464">
        <v>4222</v>
      </c>
      <c r="I177" s="474" t="s">
        <v>102</v>
      </c>
      <c r="J177" s="466">
        <v>0</v>
      </c>
      <c r="K177" s="466">
        <v>5000</v>
      </c>
      <c r="L177" s="466">
        <v>5000</v>
      </c>
      <c r="M177" s="466">
        <v>5000</v>
      </c>
      <c r="N177" s="466"/>
      <c r="O177" s="466"/>
      <c r="P177" s="459">
        <v>0</v>
      </c>
      <c r="Q177" s="460">
        <f t="shared" si="35"/>
        <v>100</v>
      </c>
      <c r="R177" s="460">
        <f t="shared" si="35"/>
        <v>100</v>
      </c>
      <c r="S177" s="461">
        <f t="shared" si="35"/>
        <v>0</v>
      </c>
      <c r="T177" s="462"/>
    </row>
    <row r="178" spans="1:20" s="467" customFormat="1" x14ac:dyDescent="0.2">
      <c r="A178" s="539"/>
      <c r="B178" s="540"/>
      <c r="C178" s="540"/>
      <c r="D178" s="540"/>
      <c r="E178" s="540"/>
      <c r="F178" s="540"/>
      <c r="G178" s="540"/>
      <c r="H178" s="464">
        <v>4223</v>
      </c>
      <c r="I178" s="474" t="s">
        <v>115</v>
      </c>
      <c r="J178" s="466">
        <v>0</v>
      </c>
      <c r="K178" s="466">
        <v>2000</v>
      </c>
      <c r="L178" s="466">
        <v>2000</v>
      </c>
      <c r="M178" s="466">
        <v>20000</v>
      </c>
      <c r="N178" s="466"/>
      <c r="O178" s="466"/>
      <c r="P178" s="459">
        <v>0</v>
      </c>
      <c r="Q178" s="460">
        <f t="shared" si="35"/>
        <v>100</v>
      </c>
      <c r="R178" s="460">
        <f t="shared" si="35"/>
        <v>1000</v>
      </c>
      <c r="S178" s="461">
        <f t="shared" si="35"/>
        <v>0</v>
      </c>
      <c r="T178" s="462"/>
    </row>
    <row r="179" spans="1:20" s="467" customFormat="1" x14ac:dyDescent="0.2">
      <c r="A179" s="539"/>
      <c r="B179" s="540"/>
      <c r="C179" s="540"/>
      <c r="D179" s="540"/>
      <c r="E179" s="540"/>
      <c r="F179" s="540"/>
      <c r="G179" s="540"/>
      <c r="H179" s="464">
        <v>4226</v>
      </c>
      <c r="I179" s="474" t="s">
        <v>411</v>
      </c>
      <c r="J179" s="466"/>
      <c r="K179" s="466"/>
      <c r="L179" s="466"/>
      <c r="M179" s="466">
        <v>10000</v>
      </c>
      <c r="N179" s="466"/>
      <c r="O179" s="466"/>
      <c r="P179" s="459"/>
      <c r="Q179" s="460"/>
      <c r="R179" s="460"/>
      <c r="S179" s="461">
        <f t="shared" si="35"/>
        <v>0</v>
      </c>
      <c r="T179" s="462"/>
    </row>
    <row r="180" spans="1:20" s="467" customFormat="1" x14ac:dyDescent="0.2">
      <c r="A180" s="539"/>
      <c r="B180" s="540"/>
      <c r="C180" s="540"/>
      <c r="D180" s="540"/>
      <c r="E180" s="540"/>
      <c r="F180" s="540"/>
      <c r="G180" s="540"/>
      <c r="H180" s="464">
        <v>4227</v>
      </c>
      <c r="I180" s="474" t="s">
        <v>103</v>
      </c>
      <c r="J180" s="466">
        <v>0</v>
      </c>
      <c r="K180" s="466">
        <v>35000</v>
      </c>
      <c r="L180" s="466">
        <v>35000</v>
      </c>
      <c r="M180" s="466">
        <v>105000</v>
      </c>
      <c r="N180" s="466"/>
      <c r="O180" s="466"/>
      <c r="P180" s="459">
        <v>0</v>
      </c>
      <c r="Q180" s="460">
        <f t="shared" si="35"/>
        <v>100</v>
      </c>
      <c r="R180" s="460">
        <f t="shared" si="35"/>
        <v>300</v>
      </c>
      <c r="S180" s="461">
        <f t="shared" si="35"/>
        <v>0</v>
      </c>
      <c r="T180" s="462"/>
    </row>
    <row r="181" spans="1:20" s="463" customFormat="1" x14ac:dyDescent="0.2">
      <c r="A181" s="539" t="s">
        <v>382</v>
      </c>
      <c r="B181" s="540"/>
      <c r="C181" s="540"/>
      <c r="D181" s="540"/>
      <c r="E181" s="540"/>
      <c r="F181" s="540"/>
      <c r="G181" s="540"/>
      <c r="H181" s="456">
        <v>426</v>
      </c>
      <c r="I181" s="457" t="s">
        <v>120</v>
      </c>
      <c r="J181" s="458">
        <f>SUM(J182:J183)</f>
        <v>0</v>
      </c>
      <c r="K181" s="458">
        <f>SUM(K182:K183)</f>
        <v>105000</v>
      </c>
      <c r="L181" s="458">
        <f>SUM(L182:L183)</f>
        <v>5000</v>
      </c>
      <c r="M181" s="458">
        <f>SUM(M182:M184)</f>
        <v>159000</v>
      </c>
      <c r="N181" s="458"/>
      <c r="O181" s="458"/>
      <c r="P181" s="459">
        <v>0</v>
      </c>
      <c r="Q181" s="460">
        <f t="shared" si="35"/>
        <v>4.7619047619047619</v>
      </c>
      <c r="R181" s="460">
        <f t="shared" si="35"/>
        <v>3180</v>
      </c>
      <c r="S181" s="461">
        <f t="shared" si="35"/>
        <v>0</v>
      </c>
      <c r="T181" s="462"/>
    </row>
    <row r="182" spans="1:20" x14ac:dyDescent="0.2">
      <c r="A182" s="518"/>
      <c r="B182" s="519"/>
      <c r="C182" s="519"/>
      <c r="D182" s="519"/>
      <c r="E182" s="519"/>
      <c r="F182" s="519"/>
      <c r="G182" s="519"/>
      <c r="H182" s="30">
        <v>4262</v>
      </c>
      <c r="I182" s="20" t="s">
        <v>116</v>
      </c>
      <c r="J182" s="21">
        <v>0</v>
      </c>
      <c r="K182" s="21">
        <v>5000</v>
      </c>
      <c r="L182" s="21">
        <v>5000</v>
      </c>
      <c r="M182" s="21">
        <v>15000</v>
      </c>
      <c r="N182" s="21"/>
      <c r="O182" s="21"/>
      <c r="P182" s="70">
        <v>0</v>
      </c>
      <c r="Q182" s="71">
        <f t="shared" si="35"/>
        <v>100</v>
      </c>
      <c r="R182" s="71">
        <f t="shared" si="35"/>
        <v>300</v>
      </c>
      <c r="S182" s="72">
        <f t="shared" si="35"/>
        <v>0</v>
      </c>
      <c r="T182" s="73"/>
    </row>
    <row r="183" spans="1:20" x14ac:dyDescent="0.2">
      <c r="A183" s="518"/>
      <c r="B183" s="519"/>
      <c r="C183" s="519"/>
      <c r="D183" s="519"/>
      <c r="E183" s="519"/>
      <c r="F183" s="519"/>
      <c r="G183" s="519"/>
      <c r="H183" s="30">
        <v>4263</v>
      </c>
      <c r="I183" s="20" t="s">
        <v>153</v>
      </c>
      <c r="J183" s="21">
        <v>0</v>
      </c>
      <c r="K183" s="21">
        <v>100000</v>
      </c>
      <c r="L183" s="21">
        <v>0</v>
      </c>
      <c r="M183" s="21">
        <v>134000</v>
      </c>
      <c r="N183" s="21"/>
      <c r="O183" s="21"/>
      <c r="P183" s="70">
        <v>0</v>
      </c>
      <c r="Q183" s="71">
        <v>0</v>
      </c>
      <c r="R183" s="71">
        <v>0</v>
      </c>
      <c r="S183" s="72">
        <v>0</v>
      </c>
      <c r="T183" s="73"/>
    </row>
    <row r="184" spans="1:20" x14ac:dyDescent="0.2">
      <c r="A184" s="518"/>
      <c r="B184" s="519"/>
      <c r="C184" s="519"/>
      <c r="D184" s="519"/>
      <c r="E184" s="519"/>
      <c r="F184" s="519"/>
      <c r="G184" s="519"/>
      <c r="H184" s="30">
        <v>4264</v>
      </c>
      <c r="I184" s="20" t="s">
        <v>412</v>
      </c>
      <c r="J184" s="21"/>
      <c r="K184" s="21"/>
      <c r="L184" s="21"/>
      <c r="M184" s="21">
        <v>10000</v>
      </c>
      <c r="N184" s="21"/>
      <c r="O184" s="21"/>
      <c r="P184" s="70"/>
      <c r="Q184" s="71"/>
      <c r="R184" s="71"/>
      <c r="S184" s="72">
        <v>0</v>
      </c>
      <c r="T184" s="73"/>
    </row>
    <row r="185" spans="1:20" s="128" customFormat="1" x14ac:dyDescent="0.2">
      <c r="A185" s="545"/>
      <c r="B185" s="546"/>
      <c r="C185" s="546"/>
      <c r="D185" s="546"/>
      <c r="E185" s="546"/>
      <c r="F185" s="546"/>
      <c r="G185" s="546"/>
      <c r="H185" s="129">
        <v>45</v>
      </c>
      <c r="I185" s="133" t="s">
        <v>374</v>
      </c>
      <c r="J185" s="131">
        <f>SUM(J186+J188)</f>
        <v>0</v>
      </c>
      <c r="K185" s="131">
        <f>SUM(K186+K188)</f>
        <v>0</v>
      </c>
      <c r="L185" s="131">
        <f>SUM(L186+L188)</f>
        <v>0</v>
      </c>
      <c r="M185" s="131">
        <f>SUM(M186+M188)</f>
        <v>0</v>
      </c>
      <c r="N185" s="131">
        <v>0</v>
      </c>
      <c r="O185" s="131">
        <v>0</v>
      </c>
      <c r="P185" s="124" t="e">
        <f t="shared" ref="P185:R186" si="39">K185/J185*100</f>
        <v>#DIV/0!</v>
      </c>
      <c r="Q185" s="125" t="e">
        <f t="shared" si="39"/>
        <v>#DIV/0!</v>
      </c>
      <c r="R185" s="125" t="e">
        <f t="shared" si="39"/>
        <v>#DIV/0!</v>
      </c>
      <c r="S185" s="126">
        <v>0</v>
      </c>
      <c r="T185" s="127">
        <v>0</v>
      </c>
    </row>
    <row r="186" spans="1:20" s="463" customFormat="1" x14ac:dyDescent="0.2">
      <c r="A186" s="539" t="s">
        <v>382</v>
      </c>
      <c r="B186" s="540"/>
      <c r="C186" s="540"/>
      <c r="D186" s="540" t="s">
        <v>385</v>
      </c>
      <c r="E186" s="540"/>
      <c r="F186" s="540"/>
      <c r="G186" s="540"/>
      <c r="H186" s="456">
        <v>451</v>
      </c>
      <c r="I186" s="457" t="s">
        <v>167</v>
      </c>
      <c r="J186" s="458">
        <f>SUM(J187:J187)</f>
        <v>0</v>
      </c>
      <c r="K186" s="458">
        <f>SUM(K187:K187)</f>
        <v>0</v>
      </c>
      <c r="L186" s="458">
        <f>SUM(L187:L187)</f>
        <v>0</v>
      </c>
      <c r="M186" s="458">
        <f>SUM(M187)</f>
        <v>0</v>
      </c>
      <c r="N186" s="458"/>
      <c r="O186" s="458"/>
      <c r="P186" s="459" t="e">
        <f t="shared" si="39"/>
        <v>#DIV/0!</v>
      </c>
      <c r="Q186" s="460" t="e">
        <f t="shared" si="39"/>
        <v>#DIV/0!</v>
      </c>
      <c r="R186" s="460" t="e">
        <f t="shared" si="39"/>
        <v>#DIV/0!</v>
      </c>
      <c r="S186" s="461">
        <v>0</v>
      </c>
      <c r="T186" s="462"/>
    </row>
    <row r="187" spans="1:20" s="467" customFormat="1" x14ac:dyDescent="0.2">
      <c r="A187" s="539"/>
      <c r="B187" s="540"/>
      <c r="C187" s="540"/>
      <c r="D187" s="540"/>
      <c r="E187" s="540"/>
      <c r="F187" s="540"/>
      <c r="G187" s="540"/>
      <c r="H187" s="464">
        <v>4511</v>
      </c>
      <c r="I187" s="474" t="s">
        <v>104</v>
      </c>
      <c r="J187" s="466">
        <v>0</v>
      </c>
      <c r="K187" s="466">
        <v>0</v>
      </c>
      <c r="L187" s="466">
        <v>0</v>
      </c>
      <c r="M187" s="466">
        <v>0</v>
      </c>
      <c r="N187" s="466"/>
      <c r="O187" s="466"/>
      <c r="P187" s="459">
        <v>0</v>
      </c>
      <c r="Q187" s="460">
        <v>0</v>
      </c>
      <c r="R187" s="460">
        <v>0</v>
      </c>
      <c r="S187" s="461">
        <v>0</v>
      </c>
      <c r="T187" s="462"/>
    </row>
    <row r="188" spans="1:20" s="463" customFormat="1" x14ac:dyDescent="0.2">
      <c r="A188" s="539"/>
      <c r="B188" s="540"/>
      <c r="C188" s="540"/>
      <c r="D188" s="540"/>
      <c r="E188" s="540"/>
      <c r="F188" s="540"/>
      <c r="G188" s="540"/>
      <c r="H188" s="456">
        <v>452</v>
      </c>
      <c r="I188" s="486" t="s">
        <v>105</v>
      </c>
      <c r="J188" s="458">
        <f>SUM(J189)</f>
        <v>0</v>
      </c>
      <c r="K188" s="458">
        <f>SUM(K189)</f>
        <v>0</v>
      </c>
      <c r="L188" s="458">
        <f>SUM(L189)</f>
        <v>0</v>
      </c>
      <c r="M188" s="458">
        <f>SUM(M189)</f>
        <v>0</v>
      </c>
      <c r="N188" s="458"/>
      <c r="O188" s="458"/>
      <c r="P188" s="459">
        <v>0</v>
      </c>
      <c r="Q188" s="460">
        <v>0</v>
      </c>
      <c r="R188" s="460">
        <v>0</v>
      </c>
      <c r="S188" s="461">
        <v>0</v>
      </c>
      <c r="T188" s="462"/>
    </row>
    <row r="189" spans="1:20" s="5" customFormat="1" ht="13.5" thickBot="1" x14ac:dyDescent="0.25">
      <c r="A189" s="520"/>
      <c r="B189" s="521"/>
      <c r="C189" s="521"/>
      <c r="D189" s="521"/>
      <c r="E189" s="521"/>
      <c r="F189" s="521"/>
      <c r="G189" s="521"/>
      <c r="H189" s="49">
        <v>4521</v>
      </c>
      <c r="I189" s="50" t="s">
        <v>105</v>
      </c>
      <c r="J189" s="51">
        <v>0</v>
      </c>
      <c r="K189" s="51">
        <v>0</v>
      </c>
      <c r="L189" s="51">
        <v>0</v>
      </c>
      <c r="M189" s="51">
        <v>0</v>
      </c>
      <c r="N189" s="51"/>
      <c r="O189" s="51"/>
      <c r="P189" s="82">
        <v>0</v>
      </c>
      <c r="Q189" s="83">
        <v>0</v>
      </c>
      <c r="R189" s="83">
        <v>0</v>
      </c>
      <c r="S189" s="80">
        <v>0</v>
      </c>
      <c r="T189" s="84"/>
    </row>
    <row r="190" spans="1:20" s="5" customFormat="1" x14ac:dyDescent="0.2">
      <c r="A190" s="528"/>
      <c r="B190" s="528"/>
      <c r="C190" s="528"/>
      <c r="D190" s="528"/>
      <c r="E190" s="528"/>
      <c r="F190" s="528"/>
      <c r="G190" s="528"/>
      <c r="H190" s="23"/>
      <c r="I190" s="24"/>
      <c r="J190" s="25"/>
      <c r="K190" s="25"/>
      <c r="L190" s="25"/>
      <c r="M190" s="25"/>
      <c r="N190" s="25"/>
      <c r="O190" s="25"/>
      <c r="P190" s="557"/>
      <c r="Q190" s="74"/>
      <c r="R190" s="74"/>
      <c r="S190" s="74"/>
      <c r="T190" s="74"/>
    </row>
    <row r="191" spans="1:20" ht="13.5" thickBot="1" x14ac:dyDescent="0.25">
      <c r="A191" s="528"/>
      <c r="B191" s="528"/>
      <c r="C191" s="528"/>
      <c r="D191" s="528"/>
      <c r="E191" s="528"/>
      <c r="F191" s="528"/>
      <c r="G191" s="528"/>
      <c r="H191" s="62" t="s">
        <v>5</v>
      </c>
      <c r="I191" s="63"/>
      <c r="J191" s="28"/>
      <c r="K191" s="28"/>
      <c r="L191" s="28"/>
      <c r="M191" s="28"/>
      <c r="N191" s="28"/>
      <c r="O191" s="28"/>
      <c r="P191" s="10"/>
      <c r="Q191" s="27"/>
      <c r="R191" s="27"/>
      <c r="S191" s="27"/>
      <c r="T191" s="74"/>
    </row>
    <row r="192" spans="1:20" s="111" customFormat="1" x14ac:dyDescent="0.2">
      <c r="A192" s="549"/>
      <c r="B192" s="550"/>
      <c r="C192" s="550"/>
      <c r="D192" s="550"/>
      <c r="E192" s="550"/>
      <c r="F192" s="550"/>
      <c r="G192" s="550"/>
      <c r="H192" s="106">
        <v>8</v>
      </c>
      <c r="I192" s="107" t="s">
        <v>6</v>
      </c>
      <c r="J192" s="108">
        <f t="shared" ref="J192:O192" si="40">SUM(J193+J196)</f>
        <v>2721893</v>
      </c>
      <c r="K192" s="108">
        <f t="shared" si="40"/>
        <v>0</v>
      </c>
      <c r="L192" s="108">
        <f t="shared" si="40"/>
        <v>0</v>
      </c>
      <c r="M192" s="108">
        <f t="shared" si="40"/>
        <v>0</v>
      </c>
      <c r="N192" s="108">
        <f t="shared" si="40"/>
        <v>0</v>
      </c>
      <c r="O192" s="108">
        <f t="shared" si="40"/>
        <v>0</v>
      </c>
      <c r="P192" s="109">
        <v>0</v>
      </c>
      <c r="Q192" s="109">
        <v>0</v>
      </c>
      <c r="R192" s="109">
        <v>0</v>
      </c>
      <c r="S192" s="109">
        <v>0</v>
      </c>
      <c r="T192" s="110">
        <v>0</v>
      </c>
    </row>
    <row r="193" spans="1:20" s="128" customFormat="1" x14ac:dyDescent="0.2">
      <c r="A193" s="545"/>
      <c r="B193" s="546"/>
      <c r="C193" s="546"/>
      <c r="D193" s="546"/>
      <c r="E193" s="546"/>
      <c r="F193" s="546"/>
      <c r="G193" s="546"/>
      <c r="H193" s="134">
        <v>81</v>
      </c>
      <c r="I193" s="130" t="s">
        <v>125</v>
      </c>
      <c r="J193" s="131">
        <f>SUM(J194)</f>
        <v>0</v>
      </c>
      <c r="K193" s="131">
        <f t="shared" ref="K193:O194" si="41">SUM(K194)</f>
        <v>0</v>
      </c>
      <c r="L193" s="131">
        <f t="shared" si="41"/>
        <v>0</v>
      </c>
      <c r="M193" s="131">
        <f t="shared" si="41"/>
        <v>0</v>
      </c>
      <c r="N193" s="131">
        <f t="shared" si="41"/>
        <v>0</v>
      </c>
      <c r="O193" s="131">
        <f t="shared" si="41"/>
        <v>0</v>
      </c>
      <c r="P193" s="126">
        <v>0</v>
      </c>
      <c r="Q193" s="126">
        <v>0</v>
      </c>
      <c r="R193" s="126">
        <v>0</v>
      </c>
      <c r="S193" s="126">
        <v>0</v>
      </c>
      <c r="T193" s="127">
        <v>0</v>
      </c>
    </row>
    <row r="194" spans="1:20" s="463" customFormat="1" ht="22.5" x14ac:dyDescent="0.2">
      <c r="A194" s="539"/>
      <c r="B194" s="540"/>
      <c r="C194" s="540"/>
      <c r="D194" s="540"/>
      <c r="E194" s="540"/>
      <c r="F194" s="540"/>
      <c r="G194" s="540"/>
      <c r="H194" s="487">
        <v>815</v>
      </c>
      <c r="I194" s="457" t="s">
        <v>168</v>
      </c>
      <c r="J194" s="458">
        <f>SUM(J195)</f>
        <v>0</v>
      </c>
      <c r="K194" s="458">
        <f t="shared" si="41"/>
        <v>0</v>
      </c>
      <c r="L194" s="458">
        <f t="shared" si="41"/>
        <v>0</v>
      </c>
      <c r="M194" s="458">
        <f t="shared" si="41"/>
        <v>0</v>
      </c>
      <c r="N194" s="458"/>
      <c r="O194" s="458"/>
      <c r="P194" s="461">
        <v>0</v>
      </c>
      <c r="Q194" s="461">
        <v>0</v>
      </c>
      <c r="R194" s="461">
        <v>0</v>
      </c>
      <c r="S194" s="461">
        <v>0</v>
      </c>
      <c r="T194" s="462"/>
    </row>
    <row r="195" spans="1:20" s="2" customFormat="1" x14ac:dyDescent="0.2">
      <c r="A195" s="518"/>
      <c r="B195" s="519"/>
      <c r="C195" s="519"/>
      <c r="D195" s="519"/>
      <c r="E195" s="519"/>
      <c r="F195" s="519"/>
      <c r="G195" s="519"/>
      <c r="H195" s="54">
        <v>8151</v>
      </c>
      <c r="I195" s="69" t="s">
        <v>126</v>
      </c>
      <c r="J195" s="21">
        <v>0</v>
      </c>
      <c r="K195" s="21">
        <v>0</v>
      </c>
      <c r="L195" s="21">
        <v>0</v>
      </c>
      <c r="M195" s="21">
        <v>0</v>
      </c>
      <c r="N195" s="21"/>
      <c r="O195" s="21"/>
      <c r="P195" s="72">
        <v>0</v>
      </c>
      <c r="Q195" s="72">
        <v>0</v>
      </c>
      <c r="R195" s="72">
        <v>0</v>
      </c>
      <c r="S195" s="72">
        <v>0</v>
      </c>
      <c r="T195" s="73"/>
    </row>
    <row r="196" spans="1:20" s="128" customFormat="1" x14ac:dyDescent="0.2">
      <c r="A196" s="545"/>
      <c r="B196" s="546"/>
      <c r="C196" s="546"/>
      <c r="D196" s="546"/>
      <c r="E196" s="546"/>
      <c r="F196" s="546"/>
      <c r="G196" s="546"/>
      <c r="H196" s="134">
        <v>84</v>
      </c>
      <c r="I196" s="130" t="s">
        <v>106</v>
      </c>
      <c r="J196" s="131">
        <f t="shared" ref="J196:O197" si="42">SUM(J197)</f>
        <v>2721893</v>
      </c>
      <c r="K196" s="131">
        <f t="shared" si="42"/>
        <v>0</v>
      </c>
      <c r="L196" s="131">
        <f t="shared" si="42"/>
        <v>0</v>
      </c>
      <c r="M196" s="131">
        <f t="shared" si="42"/>
        <v>0</v>
      </c>
      <c r="N196" s="131">
        <f t="shared" si="42"/>
        <v>0</v>
      </c>
      <c r="O196" s="131">
        <f t="shared" si="42"/>
        <v>0</v>
      </c>
      <c r="P196" s="126">
        <v>0</v>
      </c>
      <c r="Q196" s="126">
        <v>0</v>
      </c>
      <c r="R196" s="126">
        <v>0</v>
      </c>
      <c r="S196" s="126">
        <v>0</v>
      </c>
      <c r="T196" s="127">
        <v>0</v>
      </c>
    </row>
    <row r="197" spans="1:20" s="463" customFormat="1" ht="22.5" x14ac:dyDescent="0.2">
      <c r="A197" s="539"/>
      <c r="B197" s="540"/>
      <c r="C197" s="540"/>
      <c r="D197" s="540"/>
      <c r="E197" s="540"/>
      <c r="F197" s="540"/>
      <c r="G197" s="540"/>
      <c r="H197" s="487">
        <v>844</v>
      </c>
      <c r="I197" s="457" t="s">
        <v>118</v>
      </c>
      <c r="J197" s="458">
        <f t="shared" si="42"/>
        <v>2721893</v>
      </c>
      <c r="K197" s="458">
        <f t="shared" si="42"/>
        <v>0</v>
      </c>
      <c r="L197" s="458">
        <f t="shared" si="42"/>
        <v>0</v>
      </c>
      <c r="M197" s="458">
        <f t="shared" si="42"/>
        <v>0</v>
      </c>
      <c r="N197" s="458"/>
      <c r="O197" s="458"/>
      <c r="P197" s="461">
        <v>0</v>
      </c>
      <c r="Q197" s="461">
        <v>0</v>
      </c>
      <c r="R197" s="461">
        <v>0</v>
      </c>
      <c r="S197" s="461">
        <v>0</v>
      </c>
      <c r="T197" s="462"/>
    </row>
    <row r="198" spans="1:20" s="2" customFormat="1" ht="22.5" x14ac:dyDescent="0.2">
      <c r="A198" s="518"/>
      <c r="B198" s="519"/>
      <c r="C198" s="519"/>
      <c r="D198" s="519"/>
      <c r="E198" s="519"/>
      <c r="F198" s="519"/>
      <c r="G198" s="519"/>
      <c r="H198" s="54">
        <v>8443</v>
      </c>
      <c r="I198" s="20" t="s">
        <v>119</v>
      </c>
      <c r="J198" s="21">
        <v>2721893</v>
      </c>
      <c r="K198" s="21">
        <v>0</v>
      </c>
      <c r="L198" s="21">
        <v>0</v>
      </c>
      <c r="M198" s="21"/>
      <c r="N198" s="21"/>
      <c r="O198" s="21"/>
      <c r="P198" s="72">
        <v>0</v>
      </c>
      <c r="Q198" s="72">
        <v>0</v>
      </c>
      <c r="R198" s="72">
        <v>0</v>
      </c>
      <c r="S198" s="72">
        <v>0</v>
      </c>
      <c r="T198" s="73"/>
    </row>
    <row r="199" spans="1:20" s="105" customFormat="1" ht="13.5" thickBot="1" x14ac:dyDescent="0.25">
      <c r="A199" s="547"/>
      <c r="B199" s="548"/>
      <c r="C199" s="548"/>
      <c r="D199" s="548"/>
      <c r="E199" s="548"/>
      <c r="F199" s="548"/>
      <c r="G199" s="548"/>
      <c r="H199" s="112">
        <v>5</v>
      </c>
      <c r="I199" s="113" t="s">
        <v>169</v>
      </c>
      <c r="J199" s="100">
        <f t="shared" ref="J199:O199" si="43">SUM(J200,J203)</f>
        <v>0</v>
      </c>
      <c r="K199" s="100">
        <f t="shared" si="43"/>
        <v>0</v>
      </c>
      <c r="L199" s="100">
        <f t="shared" si="43"/>
        <v>0</v>
      </c>
      <c r="M199" s="100">
        <f t="shared" si="43"/>
        <v>0</v>
      </c>
      <c r="N199" s="100">
        <f t="shared" si="43"/>
        <v>0</v>
      </c>
      <c r="O199" s="100">
        <f t="shared" si="43"/>
        <v>0</v>
      </c>
      <c r="P199" s="114">
        <v>0</v>
      </c>
      <c r="Q199" s="114">
        <v>0</v>
      </c>
      <c r="R199" s="114">
        <v>0</v>
      </c>
      <c r="S199" s="114">
        <v>0</v>
      </c>
      <c r="T199" s="115">
        <v>0</v>
      </c>
    </row>
    <row r="200" spans="1:20" s="128" customFormat="1" x14ac:dyDescent="0.2">
      <c r="A200" s="537"/>
      <c r="B200" s="538"/>
      <c r="C200" s="538"/>
      <c r="D200" s="538"/>
      <c r="E200" s="538"/>
      <c r="F200" s="538"/>
      <c r="G200" s="538"/>
      <c r="H200" s="135">
        <v>51</v>
      </c>
      <c r="I200" s="122" t="s">
        <v>127</v>
      </c>
      <c r="J200" s="123">
        <f t="shared" ref="J200:O201" si="44">SUM(J201)</f>
        <v>0</v>
      </c>
      <c r="K200" s="123">
        <f t="shared" si="44"/>
        <v>0</v>
      </c>
      <c r="L200" s="123">
        <f t="shared" si="44"/>
        <v>0</v>
      </c>
      <c r="M200" s="123">
        <f t="shared" si="44"/>
        <v>0</v>
      </c>
      <c r="N200" s="123">
        <f t="shared" si="44"/>
        <v>0</v>
      </c>
      <c r="O200" s="123">
        <f t="shared" si="44"/>
        <v>0</v>
      </c>
      <c r="P200" s="126">
        <v>0</v>
      </c>
      <c r="Q200" s="126">
        <v>0</v>
      </c>
      <c r="R200" s="126">
        <v>0</v>
      </c>
      <c r="S200" s="126">
        <v>0</v>
      </c>
      <c r="T200" s="127">
        <v>0</v>
      </c>
    </row>
    <row r="201" spans="1:20" s="489" customFormat="1" x14ac:dyDescent="0.2">
      <c r="A201" s="541"/>
      <c r="B201" s="542"/>
      <c r="C201" s="542"/>
      <c r="D201" s="542"/>
      <c r="E201" s="542"/>
      <c r="F201" s="542"/>
      <c r="G201" s="542"/>
      <c r="H201" s="487">
        <v>515</v>
      </c>
      <c r="I201" s="486" t="s">
        <v>128</v>
      </c>
      <c r="J201" s="488">
        <f t="shared" si="44"/>
        <v>0</v>
      </c>
      <c r="K201" s="488">
        <f t="shared" si="44"/>
        <v>0</v>
      </c>
      <c r="L201" s="488">
        <f t="shared" si="44"/>
        <v>0</v>
      </c>
      <c r="M201" s="488">
        <f t="shared" si="44"/>
        <v>0</v>
      </c>
      <c r="N201" s="488"/>
      <c r="O201" s="488"/>
      <c r="P201" s="471">
        <v>0</v>
      </c>
      <c r="Q201" s="471">
        <v>0</v>
      </c>
      <c r="R201" s="471">
        <v>0</v>
      </c>
      <c r="S201" s="471">
        <v>0</v>
      </c>
      <c r="T201" s="472"/>
    </row>
    <row r="202" spans="1:20" s="2" customFormat="1" x14ac:dyDescent="0.2">
      <c r="A202" s="518"/>
      <c r="B202" s="519"/>
      <c r="C202" s="519"/>
      <c r="D202" s="519"/>
      <c r="E202" s="519"/>
      <c r="F202" s="519"/>
      <c r="G202" s="519"/>
      <c r="H202" s="54">
        <v>5151</v>
      </c>
      <c r="I202" s="20" t="s">
        <v>129</v>
      </c>
      <c r="J202" s="21">
        <v>0</v>
      </c>
      <c r="K202" s="21">
        <v>0</v>
      </c>
      <c r="L202" s="21">
        <v>0</v>
      </c>
      <c r="M202" s="21">
        <v>0</v>
      </c>
      <c r="N202" s="21"/>
      <c r="O202" s="21"/>
      <c r="P202" s="72">
        <v>0</v>
      </c>
      <c r="Q202" s="72">
        <v>0</v>
      </c>
      <c r="R202" s="72">
        <v>0</v>
      </c>
      <c r="S202" s="72">
        <v>0</v>
      </c>
      <c r="T202" s="73"/>
    </row>
    <row r="203" spans="1:20" s="128" customFormat="1" x14ac:dyDescent="0.2">
      <c r="A203" s="545"/>
      <c r="B203" s="546"/>
      <c r="C203" s="546"/>
      <c r="D203" s="546"/>
      <c r="E203" s="546"/>
      <c r="F203" s="546"/>
      <c r="G203" s="546"/>
      <c r="H203" s="134">
        <v>54</v>
      </c>
      <c r="I203" s="133" t="s">
        <v>107</v>
      </c>
      <c r="J203" s="131">
        <f t="shared" ref="J203:O203" si="45">SUM(J204+J206)</f>
        <v>0</v>
      </c>
      <c r="K203" s="131">
        <f t="shared" si="45"/>
        <v>0</v>
      </c>
      <c r="L203" s="131">
        <f t="shared" si="45"/>
        <v>0</v>
      </c>
      <c r="M203" s="131">
        <f t="shared" si="45"/>
        <v>0</v>
      </c>
      <c r="N203" s="131">
        <f t="shared" si="45"/>
        <v>0</v>
      </c>
      <c r="O203" s="131">
        <f t="shared" si="45"/>
        <v>0</v>
      </c>
      <c r="P203" s="126">
        <v>0</v>
      </c>
      <c r="Q203" s="126">
        <v>0</v>
      </c>
      <c r="R203" s="126">
        <v>0</v>
      </c>
      <c r="S203" s="126">
        <v>0</v>
      </c>
      <c r="T203" s="127">
        <v>0</v>
      </c>
    </row>
    <row r="204" spans="1:20" s="463" customFormat="1" ht="22.5" x14ac:dyDescent="0.2">
      <c r="A204" s="539"/>
      <c r="B204" s="540"/>
      <c r="C204" s="540"/>
      <c r="D204" s="540"/>
      <c r="E204" s="540"/>
      <c r="F204" s="540"/>
      <c r="G204" s="540"/>
      <c r="H204" s="487">
        <v>543</v>
      </c>
      <c r="I204" s="457" t="s">
        <v>121</v>
      </c>
      <c r="J204" s="458">
        <f>SUM(J205)</f>
        <v>0</v>
      </c>
      <c r="K204" s="458">
        <f>SUM(K205)</f>
        <v>0</v>
      </c>
      <c r="L204" s="458">
        <f>SUM(L205)</f>
        <v>0</v>
      </c>
      <c r="M204" s="458">
        <f>SUM(M205)</f>
        <v>0</v>
      </c>
      <c r="N204" s="458"/>
      <c r="O204" s="458"/>
      <c r="P204" s="461">
        <v>0</v>
      </c>
      <c r="Q204" s="461">
        <v>0</v>
      </c>
      <c r="R204" s="461">
        <v>0</v>
      </c>
      <c r="S204" s="461">
        <v>0</v>
      </c>
      <c r="T204" s="462"/>
    </row>
    <row r="205" spans="1:20" s="485" customFormat="1" ht="22.5" x14ac:dyDescent="0.2">
      <c r="A205" s="539"/>
      <c r="B205" s="540"/>
      <c r="C205" s="540"/>
      <c r="D205" s="540"/>
      <c r="E205" s="540"/>
      <c r="F205" s="540"/>
      <c r="G205" s="540"/>
      <c r="H205" s="490">
        <v>5431</v>
      </c>
      <c r="I205" s="474" t="s">
        <v>121</v>
      </c>
      <c r="J205" s="466">
        <v>0</v>
      </c>
      <c r="K205" s="466">
        <v>0</v>
      </c>
      <c r="L205" s="466">
        <v>0</v>
      </c>
      <c r="M205" s="466">
        <v>0</v>
      </c>
      <c r="N205" s="466"/>
      <c r="O205" s="466"/>
      <c r="P205" s="461">
        <v>0</v>
      </c>
      <c r="Q205" s="461">
        <v>0</v>
      </c>
      <c r="R205" s="461">
        <v>0</v>
      </c>
      <c r="S205" s="461">
        <v>0</v>
      </c>
      <c r="T205" s="462"/>
    </row>
    <row r="206" spans="1:20" s="463" customFormat="1" ht="25.5" customHeight="1" x14ac:dyDescent="0.2">
      <c r="A206" s="539"/>
      <c r="B206" s="540"/>
      <c r="C206" s="540"/>
      <c r="D206" s="540"/>
      <c r="E206" s="540"/>
      <c r="F206" s="540"/>
      <c r="G206" s="540"/>
      <c r="H206" s="487">
        <v>544</v>
      </c>
      <c r="I206" s="457" t="s">
        <v>170</v>
      </c>
      <c r="J206" s="458">
        <f>SUM(J207)</f>
        <v>0</v>
      </c>
      <c r="K206" s="458">
        <f>SUM(K207)</f>
        <v>0</v>
      </c>
      <c r="L206" s="458">
        <f>SUM(L207)</f>
        <v>0</v>
      </c>
      <c r="M206" s="458">
        <f>SUM(M207)</f>
        <v>0</v>
      </c>
      <c r="N206" s="458"/>
      <c r="O206" s="458"/>
      <c r="P206" s="461">
        <v>0</v>
      </c>
      <c r="Q206" s="461">
        <v>0</v>
      </c>
      <c r="R206" s="461">
        <v>0</v>
      </c>
      <c r="S206" s="461">
        <v>0</v>
      </c>
      <c r="T206" s="462"/>
    </row>
    <row r="207" spans="1:20" s="2" customFormat="1" ht="23.25" thickBot="1" x14ac:dyDescent="0.25">
      <c r="A207" s="520"/>
      <c r="B207" s="521"/>
      <c r="C207" s="521"/>
      <c r="D207" s="521"/>
      <c r="E207" s="521"/>
      <c r="F207" s="521"/>
      <c r="G207" s="521"/>
      <c r="H207" s="55">
        <v>5443</v>
      </c>
      <c r="I207" s="50" t="s">
        <v>108</v>
      </c>
      <c r="J207" s="51">
        <v>0</v>
      </c>
      <c r="K207" s="51">
        <v>0</v>
      </c>
      <c r="L207" s="51">
        <v>0</v>
      </c>
      <c r="M207" s="51"/>
      <c r="N207" s="51"/>
      <c r="O207" s="51"/>
      <c r="P207" s="75">
        <v>0</v>
      </c>
      <c r="Q207" s="75">
        <v>0</v>
      </c>
      <c r="R207" s="75">
        <v>0</v>
      </c>
      <c r="S207" s="75">
        <v>0</v>
      </c>
      <c r="T207" s="76"/>
    </row>
    <row r="208" spans="1:20" s="2" customFormat="1" x14ac:dyDescent="0.2">
      <c r="A208" s="528"/>
      <c r="B208" s="528"/>
      <c r="C208" s="528"/>
      <c r="D208" s="528"/>
      <c r="E208" s="528"/>
      <c r="F208" s="528"/>
      <c r="G208" s="528"/>
      <c r="H208" s="23"/>
      <c r="I208" s="24"/>
      <c r="J208" s="25"/>
      <c r="K208" s="25"/>
      <c r="L208" s="25"/>
      <c r="M208" s="25"/>
      <c r="N208" s="25"/>
      <c r="O208" s="25"/>
      <c r="P208" s="26"/>
      <c r="Q208" s="27"/>
      <c r="R208" s="27"/>
      <c r="S208" s="27"/>
      <c r="T208" s="27"/>
    </row>
    <row r="209" spans="1:20" s="2" customFormat="1" x14ac:dyDescent="0.2">
      <c r="A209" s="528"/>
      <c r="B209" s="528"/>
      <c r="C209" s="528"/>
      <c r="D209" s="528"/>
      <c r="E209" s="528"/>
      <c r="F209" s="528"/>
      <c r="G209" s="528"/>
      <c r="H209" s="23"/>
      <c r="I209" s="24"/>
      <c r="J209" s="28"/>
      <c r="K209" s="28"/>
      <c r="L209" s="28"/>
      <c r="M209" s="28"/>
      <c r="N209" s="28"/>
      <c r="O209" s="28"/>
      <c r="P209" s="26"/>
      <c r="Q209" s="27"/>
      <c r="R209" s="27"/>
      <c r="S209" s="27"/>
      <c r="T209" s="27"/>
    </row>
    <row r="210" spans="1:20" ht="13.5" thickBot="1" x14ac:dyDescent="0.25">
      <c r="A210" s="528"/>
      <c r="B210" s="528"/>
      <c r="C210" s="528"/>
      <c r="D210" s="528"/>
      <c r="E210" s="528"/>
      <c r="F210" s="528"/>
      <c r="G210" s="528"/>
      <c r="H210" s="62" t="s">
        <v>109</v>
      </c>
      <c r="I210" s="63"/>
      <c r="J210" s="28"/>
      <c r="K210" s="28"/>
      <c r="L210" s="28"/>
      <c r="M210" s="28"/>
      <c r="N210" s="28"/>
      <c r="O210" s="28"/>
      <c r="P210" s="10"/>
      <c r="Q210" s="27"/>
      <c r="R210" s="27"/>
      <c r="S210" s="27"/>
      <c r="T210" s="27"/>
    </row>
    <row r="211" spans="1:20" s="111" customFormat="1" x14ac:dyDescent="0.2">
      <c r="A211" s="549"/>
      <c r="B211" s="550"/>
      <c r="C211" s="550"/>
      <c r="D211" s="550"/>
      <c r="E211" s="550"/>
      <c r="F211" s="550"/>
      <c r="G211" s="550"/>
      <c r="H211" s="116">
        <v>9</v>
      </c>
      <c r="I211" s="117" t="s">
        <v>9</v>
      </c>
      <c r="J211" s="108">
        <f t="shared" ref="J211:O212" si="46">SUM(J212)</f>
        <v>610476</v>
      </c>
      <c r="K211" s="108">
        <f t="shared" si="46"/>
        <v>0</v>
      </c>
      <c r="L211" s="108">
        <f t="shared" si="46"/>
        <v>0</v>
      </c>
      <c r="M211" s="108">
        <f t="shared" si="46"/>
        <v>0</v>
      </c>
      <c r="N211" s="108">
        <f t="shared" si="46"/>
        <v>0</v>
      </c>
      <c r="O211" s="108">
        <f t="shared" si="46"/>
        <v>0</v>
      </c>
      <c r="P211" s="118">
        <f>K211/J211*100</f>
        <v>0</v>
      </c>
      <c r="Q211" s="118">
        <v>0</v>
      </c>
      <c r="R211" s="118">
        <v>0</v>
      </c>
      <c r="S211" s="109">
        <v>0</v>
      </c>
      <c r="T211" s="119">
        <v>0</v>
      </c>
    </row>
    <row r="212" spans="1:20" s="128" customFormat="1" x14ac:dyDescent="0.2">
      <c r="A212" s="545"/>
      <c r="B212" s="546"/>
      <c r="C212" s="546"/>
      <c r="D212" s="546"/>
      <c r="E212" s="546"/>
      <c r="F212" s="546"/>
      <c r="G212" s="546"/>
      <c r="H212" s="129">
        <v>92</v>
      </c>
      <c r="I212" s="130" t="s">
        <v>110</v>
      </c>
      <c r="J212" s="131">
        <f t="shared" si="46"/>
        <v>610476</v>
      </c>
      <c r="K212" s="131">
        <f t="shared" si="46"/>
        <v>0</v>
      </c>
      <c r="L212" s="131">
        <f t="shared" si="46"/>
        <v>0</v>
      </c>
      <c r="M212" s="131">
        <f t="shared" si="46"/>
        <v>0</v>
      </c>
      <c r="N212" s="131">
        <f t="shared" si="46"/>
        <v>0</v>
      </c>
      <c r="O212" s="131">
        <f t="shared" si="46"/>
        <v>0</v>
      </c>
      <c r="P212" s="136">
        <f>K212/J212*100</f>
        <v>0</v>
      </c>
      <c r="Q212" s="136">
        <v>0</v>
      </c>
      <c r="R212" s="136">
        <v>0</v>
      </c>
      <c r="S212" s="137">
        <v>0</v>
      </c>
      <c r="T212" s="138">
        <v>0</v>
      </c>
    </row>
    <row r="213" spans="1:20" s="463" customFormat="1" x14ac:dyDescent="0.2">
      <c r="A213" s="539"/>
      <c r="B213" s="540"/>
      <c r="C213" s="540"/>
      <c r="D213" s="540"/>
      <c r="E213" s="540"/>
      <c r="F213" s="540"/>
      <c r="G213" s="540"/>
      <c r="H213" s="456">
        <v>922</v>
      </c>
      <c r="I213" s="457" t="s">
        <v>111</v>
      </c>
      <c r="J213" s="458">
        <f>SUM(J214+J215)</f>
        <v>610476</v>
      </c>
      <c r="K213" s="458">
        <f>SUM(K214+K215)</f>
        <v>0</v>
      </c>
      <c r="L213" s="458">
        <f>SUM(L214+L215)</f>
        <v>0</v>
      </c>
      <c r="M213" s="458">
        <f>SUM(M214+M215)</f>
        <v>0</v>
      </c>
      <c r="N213" s="458"/>
      <c r="O213" s="458"/>
      <c r="P213" s="491">
        <f>K213/J213*100</f>
        <v>0</v>
      </c>
      <c r="Q213" s="491">
        <v>0</v>
      </c>
      <c r="R213" s="491">
        <v>0</v>
      </c>
      <c r="S213" s="492">
        <v>0</v>
      </c>
      <c r="T213" s="493"/>
    </row>
    <row r="214" spans="1:20" s="61" customFormat="1" x14ac:dyDescent="0.2">
      <c r="A214" s="68"/>
      <c r="B214" s="56"/>
      <c r="C214" s="56"/>
      <c r="D214" s="56"/>
      <c r="E214" s="56"/>
      <c r="F214" s="56"/>
      <c r="G214" s="56"/>
      <c r="H214" s="57">
        <v>9221</v>
      </c>
      <c r="I214" s="58" t="s">
        <v>695</v>
      </c>
      <c r="J214" s="59">
        <v>610476</v>
      </c>
      <c r="K214" s="59">
        <v>0</v>
      </c>
      <c r="L214" s="59">
        <v>0</v>
      </c>
      <c r="M214" s="59">
        <v>0</v>
      </c>
      <c r="N214" s="59"/>
      <c r="O214" s="59"/>
      <c r="P214" s="77">
        <v>0</v>
      </c>
      <c r="Q214" s="77">
        <v>0</v>
      </c>
      <c r="R214" s="77">
        <v>0</v>
      </c>
      <c r="S214" s="60">
        <v>0</v>
      </c>
      <c r="T214" s="78"/>
    </row>
    <row r="215" spans="1:20" ht="13.5" thickBot="1" x14ac:dyDescent="0.25">
      <c r="A215" s="370"/>
      <c r="B215" s="371"/>
      <c r="C215" s="371"/>
      <c r="D215" s="371"/>
      <c r="E215" s="371"/>
      <c r="F215" s="371"/>
      <c r="G215" s="371"/>
      <c r="H215" s="49">
        <v>9222</v>
      </c>
      <c r="I215" s="50" t="s">
        <v>696</v>
      </c>
      <c r="J215" s="51">
        <v>0</v>
      </c>
      <c r="K215" s="51">
        <v>0</v>
      </c>
      <c r="L215" s="51">
        <v>0</v>
      </c>
      <c r="M215" s="51">
        <v>0</v>
      </c>
      <c r="N215" s="51"/>
      <c r="O215" s="51"/>
      <c r="P215" s="79">
        <v>0</v>
      </c>
      <c r="Q215" s="79">
        <v>0</v>
      </c>
      <c r="R215" s="79">
        <v>0</v>
      </c>
      <c r="S215" s="80">
        <v>0</v>
      </c>
      <c r="T215" s="81"/>
    </row>
    <row r="216" spans="1:20" x14ac:dyDescent="0.2">
      <c r="I216" s="4"/>
      <c r="K216" s="3"/>
    </row>
    <row r="217" spans="1:20" x14ac:dyDescent="0.2">
      <c r="I217" s="4"/>
      <c r="K217" s="3"/>
    </row>
    <row r="218" spans="1:20" x14ac:dyDescent="0.2">
      <c r="I218" s="4"/>
      <c r="K218" s="3"/>
    </row>
    <row r="219" spans="1:20" x14ac:dyDescent="0.2">
      <c r="H219" s="34" t="s">
        <v>369</v>
      </c>
      <c r="I219" s="4"/>
      <c r="K219" s="3"/>
    </row>
    <row r="220" spans="1:20" ht="14.25" x14ac:dyDescent="0.2">
      <c r="I220" s="445" t="s">
        <v>375</v>
      </c>
    </row>
    <row r="221" spans="1:20" ht="14.25" x14ac:dyDescent="0.2">
      <c r="I221" s="445" t="s">
        <v>376</v>
      </c>
    </row>
    <row r="222" spans="1:20" ht="14.25" x14ac:dyDescent="0.2">
      <c r="I222" s="446" t="s">
        <v>377</v>
      </c>
    </row>
    <row r="223" spans="1:20" ht="14.25" x14ac:dyDescent="0.2">
      <c r="I223" s="446" t="s">
        <v>378</v>
      </c>
    </row>
    <row r="224" spans="1:20" ht="14.25" x14ac:dyDescent="0.2">
      <c r="I224" s="446" t="s">
        <v>379</v>
      </c>
    </row>
    <row r="225" spans="9:19" ht="14.25" x14ac:dyDescent="0.2">
      <c r="I225" s="966" t="s">
        <v>380</v>
      </c>
      <c r="J225" s="966"/>
      <c r="K225" s="966"/>
      <c r="L225" s="966"/>
      <c r="M225" s="966"/>
      <c r="N225" s="966"/>
      <c r="O225" s="966"/>
      <c r="P225" s="966"/>
      <c r="Q225" s="966"/>
      <c r="R225" s="966"/>
      <c r="S225" s="966"/>
    </row>
    <row r="226" spans="9:19" ht="14.25" x14ac:dyDescent="0.2">
      <c r="I226" s="446" t="s">
        <v>381</v>
      </c>
    </row>
  </sheetData>
  <mergeCells count="8">
    <mergeCell ref="I225:S225"/>
    <mergeCell ref="H31:I31"/>
    <mergeCell ref="H28:I28"/>
    <mergeCell ref="A12:G12"/>
    <mergeCell ref="A2:I2"/>
    <mergeCell ref="H10:I10"/>
    <mergeCell ref="A6:T6"/>
    <mergeCell ref="A7:T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 alignWithMargins="0">
    <oddFooter>Stranica &amp;P</oddFooter>
  </headerFooter>
  <rowBreaks count="4" manualBreakCount="4">
    <brk id="50" max="19" man="1"/>
    <brk id="89" max="19" man="1"/>
    <brk id="136" max="19" man="1"/>
    <brk id="18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40625" defaultRowHeight="12.75" x14ac:dyDescent="0.2"/>
  <cols>
    <col min="1" max="1" width="9" style="164" customWidth="1"/>
    <col min="2" max="2" width="4.140625" style="164" customWidth="1"/>
    <col min="3" max="3" width="7.42578125" style="164" customWidth="1"/>
    <col min="4" max="4" width="60.7109375" style="164" customWidth="1"/>
    <col min="5" max="5" width="20.42578125" style="164" hidden="1" customWidth="1"/>
    <col min="6" max="6" width="14.7109375" style="259" customWidth="1"/>
    <col min="7" max="8" width="14.7109375" style="401" customWidth="1"/>
    <col min="9" max="9" width="6.7109375" style="259" customWidth="1"/>
    <col min="10" max="10" width="7.140625" style="259" customWidth="1"/>
    <col min="11" max="16384" width="9.140625" style="164"/>
  </cols>
  <sheetData>
    <row r="2" spans="1:10" s="160" customFormat="1" ht="16.5" customHeight="1" x14ac:dyDescent="0.2">
      <c r="A2" s="982" t="s">
        <v>180</v>
      </c>
      <c r="B2" s="982"/>
      <c r="C2" s="982"/>
      <c r="D2" s="982"/>
      <c r="E2" s="982"/>
      <c r="F2" s="982"/>
      <c r="G2" s="982"/>
      <c r="H2" s="982"/>
      <c r="I2" s="982"/>
      <c r="J2" s="982"/>
    </row>
    <row r="3" spans="1:10" s="161" customFormat="1" ht="18" customHeight="1" x14ac:dyDescent="0.2">
      <c r="A3" s="982" t="s">
        <v>117</v>
      </c>
      <c r="B3" s="982"/>
      <c r="C3" s="982"/>
      <c r="D3" s="982"/>
      <c r="E3" s="982"/>
      <c r="F3" s="982"/>
      <c r="G3" s="982"/>
      <c r="H3" s="982"/>
      <c r="I3" s="982"/>
      <c r="J3" s="982"/>
    </row>
    <row r="4" spans="1:10" s="160" customFormat="1" ht="30" customHeight="1" x14ac:dyDescent="0.2">
      <c r="A4" s="981" t="s">
        <v>289</v>
      </c>
      <c r="B4" s="981"/>
      <c r="C4" s="981"/>
      <c r="D4" s="981"/>
      <c r="E4" s="981"/>
      <c r="F4" s="981"/>
      <c r="G4" s="981"/>
      <c r="H4" s="981"/>
      <c r="I4" s="981"/>
      <c r="J4" s="981"/>
    </row>
    <row r="5" spans="1:10" ht="13.5" customHeight="1" thickBot="1" x14ac:dyDescent="0.25">
      <c r="A5" s="163"/>
      <c r="B5" s="163"/>
      <c r="C5" s="163"/>
      <c r="D5" s="163"/>
      <c r="E5" s="163"/>
      <c r="F5" s="364"/>
      <c r="G5" s="426"/>
      <c r="H5" s="426"/>
      <c r="I5" s="345"/>
      <c r="J5" s="345"/>
    </row>
    <row r="6" spans="1:10" s="150" customFormat="1" ht="36.75" customHeight="1" thickBot="1" x14ac:dyDescent="0.25">
      <c r="A6" s="436" t="s">
        <v>181</v>
      </c>
      <c r="B6" s="165" t="s">
        <v>112</v>
      </c>
      <c r="C6" s="166" t="s">
        <v>11</v>
      </c>
      <c r="D6" s="167" t="s">
        <v>182</v>
      </c>
      <c r="E6" s="166" t="s">
        <v>183</v>
      </c>
      <c r="F6" s="166" t="s">
        <v>184</v>
      </c>
      <c r="G6" s="424" t="s">
        <v>185</v>
      </c>
      <c r="H6" s="424" t="s">
        <v>186</v>
      </c>
      <c r="I6" s="443" t="s">
        <v>350</v>
      </c>
      <c r="J6" s="444" t="s">
        <v>352</v>
      </c>
    </row>
    <row r="7" spans="1:10" s="380" customFormat="1" ht="12" thickBot="1" x14ac:dyDescent="0.25">
      <c r="A7" s="377">
        <v>1</v>
      </c>
      <c r="B7" s="378">
        <v>2</v>
      </c>
      <c r="C7" s="379">
        <v>3</v>
      </c>
      <c r="D7" s="378">
        <v>4</v>
      </c>
      <c r="E7" s="378">
        <v>2</v>
      </c>
      <c r="F7" s="378">
        <v>5</v>
      </c>
      <c r="G7" s="425">
        <v>6</v>
      </c>
      <c r="H7" s="425">
        <v>7</v>
      </c>
      <c r="I7" s="437">
        <v>8</v>
      </c>
      <c r="J7" s="438">
        <v>9</v>
      </c>
    </row>
    <row r="8" spans="1:10" s="335" customFormat="1" ht="36" customHeight="1" thickBot="1" x14ac:dyDescent="0.3">
      <c r="A8" s="1003" t="s">
        <v>297</v>
      </c>
      <c r="B8" s="1004"/>
      <c r="C8" s="1004"/>
      <c r="D8" s="1004"/>
      <c r="E8" s="334">
        <f>SUM(E499)</f>
        <v>5608000</v>
      </c>
      <c r="F8" s="381">
        <f>SUM(F499)</f>
        <v>8864000</v>
      </c>
      <c r="G8" s="381">
        <f>SUM(G499)</f>
        <v>5897500</v>
      </c>
      <c r="H8" s="381">
        <f>SUM(H499)</f>
        <v>6257000</v>
      </c>
      <c r="I8" s="366">
        <f>AVERAGE(G8/F8*100)</f>
        <v>66.53316787003611</v>
      </c>
      <c r="J8" s="366">
        <f>AVERAGE(H8/G8*100)</f>
        <v>106.09580330648581</v>
      </c>
    </row>
    <row r="9" spans="1:10" s="307" customFormat="1" ht="18.75" thickBot="1" x14ac:dyDescent="0.3">
      <c r="A9" s="169"/>
      <c r="B9" s="169"/>
      <c r="C9" s="169"/>
      <c r="D9" s="169"/>
      <c r="E9" s="170"/>
      <c r="F9" s="382"/>
      <c r="G9" s="382"/>
      <c r="H9" s="382"/>
      <c r="I9" s="346"/>
      <c r="J9" s="346"/>
    </row>
    <row r="10" spans="1:10" s="182" customFormat="1" ht="15" customHeight="1" thickBot="1" x14ac:dyDescent="0.3">
      <c r="A10" s="1013" t="s">
        <v>278</v>
      </c>
      <c r="B10" s="1014"/>
      <c r="C10" s="1014"/>
      <c r="D10" s="1014"/>
      <c r="E10" s="291">
        <f>SUM(E12+E27)</f>
        <v>61000</v>
      </c>
      <c r="F10" s="384">
        <f>SUM(F12+F27)</f>
        <v>94000</v>
      </c>
      <c r="G10" s="384">
        <f>SUM(G12+G27)</f>
        <v>88000</v>
      </c>
      <c r="H10" s="384">
        <f>SUM(H12+H27)</f>
        <v>87000</v>
      </c>
      <c r="I10" s="347">
        <f>AVERAGE(G10/F10*100)</f>
        <v>93.61702127659575</v>
      </c>
      <c r="J10" s="347">
        <f>AVERAGE(H10/G10*100)</f>
        <v>98.86363636363636</v>
      </c>
    </row>
    <row r="11" spans="1:10" s="241" customFormat="1" ht="17.25" customHeight="1" thickBot="1" x14ac:dyDescent="0.3">
      <c r="A11" s="173"/>
      <c r="B11" s="173"/>
      <c r="C11" s="173"/>
      <c r="D11" s="173"/>
      <c r="E11" s="174"/>
      <c r="F11" s="385"/>
      <c r="G11" s="385"/>
      <c r="H11" s="385"/>
      <c r="I11" s="348"/>
      <c r="J11" s="348"/>
    </row>
    <row r="12" spans="1:10" s="176" customFormat="1" ht="15.75" customHeight="1" thickBot="1" x14ac:dyDescent="0.3">
      <c r="A12" s="983" t="s">
        <v>276</v>
      </c>
      <c r="B12" s="984"/>
      <c r="C12" s="984"/>
      <c r="D12" s="985"/>
      <c r="E12" s="175">
        <f>SUM(E16)</f>
        <v>61000</v>
      </c>
      <c r="F12" s="386">
        <f>SUM(F16)</f>
        <v>69000</v>
      </c>
      <c r="G12" s="386">
        <f>SUM(G16)</f>
        <v>66000</v>
      </c>
      <c r="H12" s="386">
        <f>SUM(H16)</f>
        <v>66000</v>
      </c>
      <c r="I12" s="349">
        <f>AVERAGE(G12/F12*100)</f>
        <v>95.652173913043484</v>
      </c>
      <c r="J12" s="349">
        <f>AVERAGE(H12/G12*100)</f>
        <v>100</v>
      </c>
    </row>
    <row r="13" spans="1:10" s="308" customFormat="1" ht="16.5" customHeight="1" x14ac:dyDescent="0.25">
      <c r="A13" s="177"/>
      <c r="B13" s="177"/>
      <c r="C13" s="177"/>
      <c r="D13" s="177"/>
      <c r="E13" s="178"/>
      <c r="F13" s="387"/>
      <c r="G13" s="387"/>
      <c r="H13" s="387"/>
      <c r="I13" s="348"/>
      <c r="J13" s="348"/>
    </row>
    <row r="14" spans="1:10" s="182" customFormat="1" ht="15.75" x14ac:dyDescent="0.25">
      <c r="A14" s="179"/>
      <c r="B14" s="179"/>
      <c r="C14" s="179"/>
      <c r="D14" s="180" t="s">
        <v>187</v>
      </c>
      <c r="E14" s="181"/>
      <c r="F14" s="388"/>
      <c r="G14" s="388"/>
      <c r="H14" s="427"/>
      <c r="I14" s="354"/>
      <c r="J14" s="354"/>
    </row>
    <row r="15" spans="1:10" s="172" customFormat="1" ht="15" x14ac:dyDescent="0.25">
      <c r="A15" s="179"/>
      <c r="B15" s="179"/>
      <c r="C15" s="179"/>
      <c r="D15" s="344" t="s">
        <v>188</v>
      </c>
      <c r="E15" s="183"/>
      <c r="F15" s="389"/>
      <c r="G15" s="389"/>
      <c r="H15" s="428"/>
      <c r="I15" s="355"/>
      <c r="J15" s="355"/>
    </row>
    <row r="16" spans="1:10" s="172" customFormat="1" ht="15" x14ac:dyDescent="0.25">
      <c r="A16" s="184"/>
      <c r="B16" s="184"/>
      <c r="C16" s="184"/>
      <c r="D16" s="368" t="s">
        <v>300</v>
      </c>
      <c r="E16" s="185">
        <f>SUM(E17+E23)</f>
        <v>61000</v>
      </c>
      <c r="F16" s="390">
        <f>SUM(F17+F23)</f>
        <v>69000</v>
      </c>
      <c r="G16" s="390">
        <f>SUM(G17+G23)</f>
        <v>66000</v>
      </c>
      <c r="H16" s="432">
        <f>SUM(H17+H23)</f>
        <v>66000</v>
      </c>
      <c r="I16" s="434">
        <f>AVERAGE(G16/F16*100)</f>
        <v>95.652173913043484</v>
      </c>
      <c r="J16" s="434">
        <f>AVERAGE(H16/G16*100)</f>
        <v>100</v>
      </c>
    </row>
    <row r="17" spans="1:10" s="172" customFormat="1" x14ac:dyDescent="0.2">
      <c r="A17" s="217" t="s">
        <v>301</v>
      </c>
      <c r="B17" s="186"/>
      <c r="C17" s="187">
        <v>32</v>
      </c>
      <c r="D17" s="186" t="s">
        <v>189</v>
      </c>
      <c r="E17" s="188">
        <f>SUM(E18+E20)</f>
        <v>50000</v>
      </c>
      <c r="F17" s="391">
        <f>SUM(F18+F20)</f>
        <v>58000</v>
      </c>
      <c r="G17" s="391">
        <v>55000</v>
      </c>
      <c r="H17" s="391">
        <v>55000</v>
      </c>
      <c r="I17" s="433">
        <f>AVERAGE(G17/F17*100)</f>
        <v>94.827586206896555</v>
      </c>
      <c r="J17" s="433">
        <f>AVERAGE(H17/G17*100)</f>
        <v>100</v>
      </c>
    </row>
    <row r="18" spans="1:10" s="216" customFormat="1" ht="15" x14ac:dyDescent="0.2">
      <c r="A18" s="217" t="s">
        <v>301</v>
      </c>
      <c r="B18" s="214"/>
      <c r="C18" s="211">
        <v>323</v>
      </c>
      <c r="D18" s="212" t="s">
        <v>57</v>
      </c>
      <c r="E18" s="215">
        <f>SUM(E19)</f>
        <v>0</v>
      </c>
      <c r="F18" s="392">
        <f>SUM(F19)</f>
        <v>5000</v>
      </c>
      <c r="G18" s="392"/>
      <c r="H18" s="392"/>
      <c r="I18" s="433">
        <f t="shared" ref="I18:J25" si="0">AVERAGE(G18/F18*100)</f>
        <v>0</v>
      </c>
      <c r="J18" s="433"/>
    </row>
    <row r="19" spans="1:10" s="197" customFormat="1" ht="14.25" hidden="1" x14ac:dyDescent="0.2">
      <c r="A19" s="217" t="s">
        <v>301</v>
      </c>
      <c r="B19" s="214">
        <v>1</v>
      </c>
      <c r="C19" s="218">
        <v>3233</v>
      </c>
      <c r="D19" s="219" t="s">
        <v>60</v>
      </c>
      <c r="E19" s="220">
        <v>0</v>
      </c>
      <c r="F19" s="393">
        <v>5000</v>
      </c>
      <c r="G19" s="393"/>
      <c r="H19" s="393"/>
      <c r="I19" s="433">
        <f t="shared" si="0"/>
        <v>0</v>
      </c>
      <c r="J19" s="433"/>
    </row>
    <row r="20" spans="1:10" s="189" customFormat="1" ht="15" x14ac:dyDescent="0.25">
      <c r="A20" s="217" t="s">
        <v>301</v>
      </c>
      <c r="B20" s="186"/>
      <c r="C20" s="187">
        <v>329</v>
      </c>
      <c r="D20" s="186" t="s">
        <v>66</v>
      </c>
      <c r="E20" s="188">
        <f>SUM(E21:E22)</f>
        <v>50000</v>
      </c>
      <c r="F20" s="391">
        <f>SUM(F21:F22)</f>
        <v>53000</v>
      </c>
      <c r="G20" s="391"/>
      <c r="H20" s="391"/>
      <c r="I20" s="433">
        <f t="shared" si="0"/>
        <v>0</v>
      </c>
      <c r="J20" s="433"/>
    </row>
    <row r="21" spans="1:10" s="189" customFormat="1" ht="15" hidden="1" x14ac:dyDescent="0.25">
      <c r="A21" s="217" t="s">
        <v>301</v>
      </c>
      <c r="B21" s="190">
        <v>2</v>
      </c>
      <c r="C21" s="191">
        <v>3291</v>
      </c>
      <c r="D21" s="190" t="s">
        <v>67</v>
      </c>
      <c r="E21" s="192">
        <v>50000</v>
      </c>
      <c r="F21" s="394">
        <v>50000</v>
      </c>
      <c r="G21" s="394"/>
      <c r="H21" s="394"/>
      <c r="I21" s="433">
        <f t="shared" si="0"/>
        <v>0</v>
      </c>
      <c r="J21" s="433"/>
    </row>
    <row r="22" spans="1:10" s="189" customFormat="1" ht="15" hidden="1" x14ac:dyDescent="0.25">
      <c r="A22" s="217" t="s">
        <v>301</v>
      </c>
      <c r="B22" s="190">
        <v>3</v>
      </c>
      <c r="C22" s="191">
        <v>3293</v>
      </c>
      <c r="D22" s="190" t="s">
        <v>69</v>
      </c>
      <c r="E22" s="192">
        <v>0</v>
      </c>
      <c r="F22" s="394">
        <v>3000</v>
      </c>
      <c r="G22" s="394"/>
      <c r="H22" s="394"/>
      <c r="I22" s="433">
        <f t="shared" si="0"/>
        <v>0</v>
      </c>
      <c r="J22" s="433"/>
    </row>
    <row r="23" spans="1:10" s="172" customFormat="1" x14ac:dyDescent="0.2">
      <c r="A23" s="217" t="s">
        <v>301</v>
      </c>
      <c r="B23" s="186"/>
      <c r="C23" s="187">
        <v>38</v>
      </c>
      <c r="D23" s="186" t="s">
        <v>86</v>
      </c>
      <c r="E23" s="188">
        <f>SUM(E24)</f>
        <v>11000</v>
      </c>
      <c r="F23" s="391">
        <f>SUM(F24)</f>
        <v>11000</v>
      </c>
      <c r="G23" s="391">
        <v>11000</v>
      </c>
      <c r="H23" s="391">
        <v>11000</v>
      </c>
      <c r="I23" s="433">
        <f t="shared" si="0"/>
        <v>100</v>
      </c>
      <c r="J23" s="433">
        <f t="shared" si="0"/>
        <v>100</v>
      </c>
    </row>
    <row r="24" spans="1:10" s="189" customFormat="1" ht="15" x14ac:dyDescent="0.25">
      <c r="A24" s="217" t="s">
        <v>301</v>
      </c>
      <c r="B24" s="186"/>
      <c r="C24" s="187">
        <v>381</v>
      </c>
      <c r="D24" s="186" t="s">
        <v>38</v>
      </c>
      <c r="E24" s="188">
        <f>SUM(E25)</f>
        <v>11000</v>
      </c>
      <c r="F24" s="391">
        <f>SUM(F25)</f>
        <v>11000</v>
      </c>
      <c r="G24" s="391"/>
      <c r="H24" s="391"/>
      <c r="I24" s="433">
        <f t="shared" si="0"/>
        <v>0</v>
      </c>
      <c r="J24" s="433"/>
    </row>
    <row r="25" spans="1:10" s="189" customFormat="1" ht="15" hidden="1" x14ac:dyDescent="0.25">
      <c r="A25" s="217" t="s">
        <v>301</v>
      </c>
      <c r="B25" s="190">
        <v>4</v>
      </c>
      <c r="C25" s="191">
        <v>381142</v>
      </c>
      <c r="D25" s="190" t="s">
        <v>84</v>
      </c>
      <c r="E25" s="192">
        <v>11000</v>
      </c>
      <c r="F25" s="394">
        <v>11000</v>
      </c>
      <c r="G25" s="394"/>
      <c r="H25" s="394"/>
      <c r="I25" s="433">
        <f t="shared" si="0"/>
        <v>0</v>
      </c>
      <c r="J25" s="433"/>
    </row>
    <row r="26" spans="1:10" s="189" customFormat="1" ht="15.75" thickBot="1" x14ac:dyDescent="0.3">
      <c r="A26" s="194"/>
      <c r="B26" s="194"/>
      <c r="C26" s="195"/>
      <c r="D26" s="194"/>
      <c r="E26" s="196"/>
      <c r="F26" s="395"/>
      <c r="G26" s="396"/>
      <c r="H26" s="396"/>
      <c r="I26" s="353"/>
      <c r="J26" s="353"/>
    </row>
    <row r="27" spans="1:10" s="176" customFormat="1" ht="15.75" customHeight="1" thickBot="1" x14ac:dyDescent="0.3">
      <c r="A27" s="983" t="s">
        <v>277</v>
      </c>
      <c r="B27" s="984"/>
      <c r="C27" s="984"/>
      <c r="D27" s="985"/>
      <c r="E27" s="175">
        <f>SUM(E31)</f>
        <v>0</v>
      </c>
      <c r="F27" s="386">
        <f>SUM(F31)</f>
        <v>25000</v>
      </c>
      <c r="G27" s="386">
        <f>SUM(G31)</f>
        <v>22000</v>
      </c>
      <c r="H27" s="386">
        <f>SUM(H31)</f>
        <v>21000</v>
      </c>
      <c r="I27" s="349">
        <f>AVERAGE(G27/F27*100)</f>
        <v>88</v>
      </c>
      <c r="J27" s="349">
        <f>AVERAGE(H27/G27*100)</f>
        <v>95.454545454545453</v>
      </c>
    </row>
    <row r="28" spans="1:10" s="308" customFormat="1" ht="16.5" customHeight="1" x14ac:dyDescent="0.25">
      <c r="A28" s="177"/>
      <c r="B28" s="177"/>
      <c r="C28" s="177"/>
      <c r="D28" s="177"/>
      <c r="E28" s="178"/>
      <c r="F28" s="387"/>
      <c r="G28" s="387"/>
      <c r="H28" s="387"/>
      <c r="I28" s="348"/>
      <c r="J28" s="348"/>
    </row>
    <row r="29" spans="1:10" s="182" customFormat="1" ht="15.75" x14ac:dyDescent="0.25">
      <c r="A29" s="179"/>
      <c r="B29" s="179"/>
      <c r="C29" s="179"/>
      <c r="D29" s="180" t="s">
        <v>187</v>
      </c>
      <c r="E29" s="181"/>
      <c r="F29" s="388"/>
      <c r="G29" s="388"/>
      <c r="H29" s="388"/>
      <c r="I29" s="350"/>
      <c r="J29" s="350"/>
    </row>
    <row r="30" spans="1:10" s="172" customFormat="1" ht="15" x14ac:dyDescent="0.25">
      <c r="A30" s="179"/>
      <c r="B30" s="179"/>
      <c r="C30" s="179"/>
      <c r="D30" s="344" t="s">
        <v>188</v>
      </c>
      <c r="E30" s="183"/>
      <c r="F30" s="389"/>
      <c r="G30" s="389"/>
      <c r="H30" s="389"/>
      <c r="I30" s="351"/>
      <c r="J30" s="351"/>
    </row>
    <row r="31" spans="1:10" s="172" customFormat="1" ht="15" x14ac:dyDescent="0.25">
      <c r="A31" s="184"/>
      <c r="B31" s="184"/>
      <c r="C31" s="184"/>
      <c r="D31" s="368" t="s">
        <v>303</v>
      </c>
      <c r="E31" s="185">
        <f>SUM(E32+E38)</f>
        <v>0</v>
      </c>
      <c r="F31" s="390">
        <f>SUM(F32+F38)</f>
        <v>25000</v>
      </c>
      <c r="G31" s="390">
        <f>SUM(G32+G38)</f>
        <v>22000</v>
      </c>
      <c r="H31" s="390">
        <f>SUM(H32+H38)</f>
        <v>21000</v>
      </c>
      <c r="I31" s="434">
        <f>AVERAGE(G31/F31*100)</f>
        <v>88</v>
      </c>
      <c r="J31" s="434">
        <f>AVERAGE(H31/G31*100)</f>
        <v>95.454545454545453</v>
      </c>
    </row>
    <row r="32" spans="1:10" s="172" customFormat="1" x14ac:dyDescent="0.2">
      <c r="A32" s="217" t="s">
        <v>302</v>
      </c>
      <c r="B32" s="186"/>
      <c r="C32" s="187">
        <v>32</v>
      </c>
      <c r="D32" s="186" t="s">
        <v>189</v>
      </c>
      <c r="E32" s="188">
        <f>SUM(E33+E35)</f>
        <v>0</v>
      </c>
      <c r="F32" s="391">
        <f>SUM(F33+F35)</f>
        <v>22000</v>
      </c>
      <c r="G32" s="391">
        <v>20000</v>
      </c>
      <c r="H32" s="391">
        <v>20000</v>
      </c>
      <c r="I32" s="433">
        <f t="shared" ref="I32:J40" si="1">AVERAGE(G32/F32*100)</f>
        <v>90.909090909090907</v>
      </c>
      <c r="J32" s="433">
        <f t="shared" si="1"/>
        <v>100</v>
      </c>
    </row>
    <row r="33" spans="1:10" s="216" customFormat="1" ht="15" x14ac:dyDescent="0.2">
      <c r="A33" s="217" t="s">
        <v>302</v>
      </c>
      <c r="B33" s="214"/>
      <c r="C33" s="211">
        <v>323</v>
      </c>
      <c r="D33" s="212" t="s">
        <v>57</v>
      </c>
      <c r="E33" s="215">
        <f>SUM(E34)</f>
        <v>0</v>
      </c>
      <c r="F33" s="392">
        <f>SUM(F34)</f>
        <v>10000</v>
      </c>
      <c r="G33" s="392"/>
      <c r="H33" s="392"/>
      <c r="I33" s="433">
        <f t="shared" si="1"/>
        <v>0</v>
      </c>
      <c r="J33" s="433"/>
    </row>
    <row r="34" spans="1:10" s="197" customFormat="1" ht="14.25" hidden="1" x14ac:dyDescent="0.2">
      <c r="A34" s="217" t="s">
        <v>302</v>
      </c>
      <c r="B34" s="214">
        <v>5</v>
      </c>
      <c r="C34" s="218">
        <v>3233</v>
      </c>
      <c r="D34" s="219" t="s">
        <v>60</v>
      </c>
      <c r="E34" s="220">
        <v>0</v>
      </c>
      <c r="F34" s="393">
        <v>10000</v>
      </c>
      <c r="G34" s="393"/>
      <c r="H34" s="393"/>
      <c r="I34" s="433">
        <f t="shared" si="1"/>
        <v>0</v>
      </c>
      <c r="J34" s="433"/>
    </row>
    <row r="35" spans="1:10" s="189" customFormat="1" ht="15" x14ac:dyDescent="0.25">
      <c r="A35" s="217" t="s">
        <v>302</v>
      </c>
      <c r="B35" s="186"/>
      <c r="C35" s="187">
        <v>329</v>
      </c>
      <c r="D35" s="186" t="s">
        <v>66</v>
      </c>
      <c r="E35" s="188">
        <f>SUM(E36:E37)</f>
        <v>0</v>
      </c>
      <c r="F35" s="391">
        <f>SUM(F36:F37)</f>
        <v>12000</v>
      </c>
      <c r="G35" s="391"/>
      <c r="H35" s="391"/>
      <c r="I35" s="433">
        <f t="shared" si="1"/>
        <v>0</v>
      </c>
      <c r="J35" s="433"/>
    </row>
    <row r="36" spans="1:10" s="189" customFormat="1" ht="15" hidden="1" x14ac:dyDescent="0.25">
      <c r="A36" s="217" t="s">
        <v>302</v>
      </c>
      <c r="B36" s="190">
        <v>6</v>
      </c>
      <c r="C36" s="191">
        <v>3293</v>
      </c>
      <c r="D36" s="190" t="s">
        <v>69</v>
      </c>
      <c r="E36" s="192">
        <v>0</v>
      </c>
      <c r="F36" s="394">
        <v>2000</v>
      </c>
      <c r="G36" s="394"/>
      <c r="H36" s="394"/>
      <c r="I36" s="433">
        <f t="shared" si="1"/>
        <v>0</v>
      </c>
      <c r="J36" s="433"/>
    </row>
    <row r="37" spans="1:10" s="189" customFormat="1" ht="15" hidden="1" x14ac:dyDescent="0.25">
      <c r="A37" s="217" t="s">
        <v>302</v>
      </c>
      <c r="B37" s="190">
        <v>7</v>
      </c>
      <c r="C37" s="191">
        <v>3299</v>
      </c>
      <c r="D37" s="190" t="s">
        <v>66</v>
      </c>
      <c r="E37" s="192">
        <v>0</v>
      </c>
      <c r="F37" s="394">
        <v>10000</v>
      </c>
      <c r="G37" s="394"/>
      <c r="H37" s="394"/>
      <c r="I37" s="433">
        <f t="shared" si="1"/>
        <v>0</v>
      </c>
      <c r="J37" s="433"/>
    </row>
    <row r="38" spans="1:10" s="172" customFormat="1" x14ac:dyDescent="0.2">
      <c r="A38" s="217" t="s">
        <v>302</v>
      </c>
      <c r="B38" s="186"/>
      <c r="C38" s="187">
        <v>38</v>
      </c>
      <c r="D38" s="186" t="s">
        <v>86</v>
      </c>
      <c r="E38" s="188">
        <f>SUM(E39)</f>
        <v>0</v>
      </c>
      <c r="F38" s="391">
        <f>SUM(F39)</f>
        <v>3000</v>
      </c>
      <c r="G38" s="391">
        <v>2000</v>
      </c>
      <c r="H38" s="391">
        <v>1000</v>
      </c>
      <c r="I38" s="433">
        <f t="shared" si="1"/>
        <v>66.666666666666657</v>
      </c>
      <c r="J38" s="433">
        <f t="shared" si="1"/>
        <v>50</v>
      </c>
    </row>
    <row r="39" spans="1:10" s="189" customFormat="1" ht="15" x14ac:dyDescent="0.25">
      <c r="A39" s="217" t="s">
        <v>302</v>
      </c>
      <c r="B39" s="186"/>
      <c r="C39" s="187">
        <v>381</v>
      </c>
      <c r="D39" s="186" t="s">
        <v>38</v>
      </c>
      <c r="E39" s="188">
        <f>SUM(E40)</f>
        <v>0</v>
      </c>
      <c r="F39" s="391">
        <f>SUM(F40)</f>
        <v>3000</v>
      </c>
      <c r="G39" s="391"/>
      <c r="H39" s="391"/>
      <c r="I39" s="433">
        <f t="shared" si="1"/>
        <v>0</v>
      </c>
      <c r="J39" s="433"/>
    </row>
    <row r="40" spans="1:10" s="189" customFormat="1" ht="15" hidden="1" x14ac:dyDescent="0.25">
      <c r="A40" s="217" t="s">
        <v>302</v>
      </c>
      <c r="B40" s="190">
        <v>8</v>
      </c>
      <c r="C40" s="191">
        <v>3811</v>
      </c>
      <c r="D40" s="190" t="s">
        <v>38</v>
      </c>
      <c r="E40" s="192">
        <v>0</v>
      </c>
      <c r="F40" s="394">
        <v>3000</v>
      </c>
      <c r="G40" s="394"/>
      <c r="H40" s="394"/>
      <c r="I40" s="433">
        <f t="shared" si="1"/>
        <v>0</v>
      </c>
      <c r="J40" s="433"/>
    </row>
    <row r="41" spans="1:10" s="189" customFormat="1" ht="15.75" thickBot="1" x14ac:dyDescent="0.3">
      <c r="A41" s="194"/>
      <c r="B41" s="194"/>
      <c r="C41" s="195"/>
      <c r="D41" s="194"/>
      <c r="E41" s="196"/>
      <c r="F41" s="396"/>
      <c r="G41" s="396"/>
      <c r="H41" s="396"/>
      <c r="I41" s="353"/>
      <c r="J41" s="353"/>
    </row>
    <row r="42" spans="1:10" s="197" customFormat="1" ht="17.25" thickBot="1" x14ac:dyDescent="0.3">
      <c r="A42" s="1015" t="s">
        <v>279</v>
      </c>
      <c r="B42" s="1016"/>
      <c r="C42" s="1016"/>
      <c r="D42" s="1017"/>
      <c r="E42" s="171">
        <f>SUM(E44)</f>
        <v>2116000</v>
      </c>
      <c r="F42" s="397">
        <f>SUM(F44)</f>
        <v>1273000</v>
      </c>
      <c r="G42" s="397">
        <f>SUM(G44)</f>
        <v>1260000</v>
      </c>
      <c r="H42" s="397">
        <f>SUM(H44)</f>
        <v>1230000</v>
      </c>
      <c r="I42" s="347">
        <f>AVERAGE(G42/F42*100)</f>
        <v>98.978790259230166</v>
      </c>
      <c r="J42" s="347">
        <f>AVERAGE(H42/G42*100)</f>
        <v>97.61904761904762</v>
      </c>
    </row>
    <row r="43" spans="1:10" s="197" customFormat="1" ht="16.5" thickBot="1" x14ac:dyDescent="0.3">
      <c r="A43" s="198"/>
      <c r="B43" s="182"/>
      <c r="C43" s="182"/>
      <c r="D43" s="182"/>
      <c r="E43" s="178"/>
      <c r="F43" s="387"/>
      <c r="G43" s="387"/>
      <c r="H43" s="387"/>
      <c r="I43" s="348"/>
      <c r="J43" s="348"/>
    </row>
    <row r="44" spans="1:10" s="197" customFormat="1" ht="16.5" thickBot="1" x14ac:dyDescent="0.3">
      <c r="A44" s="1018" t="s">
        <v>280</v>
      </c>
      <c r="B44" s="1019"/>
      <c r="C44" s="1019"/>
      <c r="D44" s="1020"/>
      <c r="E44" s="175">
        <f>SUM(E48+E66+E101+E111+E118+E125)</f>
        <v>2116000</v>
      </c>
      <c r="F44" s="386">
        <f>SUM(F48+F66+F101+F111+F118+F125)</f>
        <v>1273000</v>
      </c>
      <c r="G44" s="386">
        <f>SUM(G48+G66+G101+G111+G118+G125)</f>
        <v>1260000</v>
      </c>
      <c r="H44" s="386">
        <f>SUM(H48+H66+H101+H111+H118+H125)</f>
        <v>1230000</v>
      </c>
      <c r="I44" s="349">
        <f>AVERAGE(G44/F44*100)</f>
        <v>98.978790259230166</v>
      </c>
      <c r="J44" s="349">
        <f>AVERAGE(H44/G44*100)</f>
        <v>97.61904761904762</v>
      </c>
    </row>
    <row r="45" spans="1:10" s="197" customFormat="1" ht="15.75" x14ac:dyDescent="0.25">
      <c r="A45" s="199"/>
      <c r="B45" s="200"/>
      <c r="C45" s="200"/>
      <c r="D45" s="199"/>
      <c r="E45" s="178"/>
      <c r="F45" s="387"/>
      <c r="G45" s="387"/>
      <c r="H45" s="387"/>
      <c r="I45" s="348"/>
      <c r="J45" s="348"/>
    </row>
    <row r="46" spans="1:10" s="197" customFormat="1" ht="15" x14ac:dyDescent="0.25">
      <c r="A46" s="201"/>
      <c r="B46" s="201"/>
      <c r="C46" s="201"/>
      <c r="D46" s="202" t="s">
        <v>190</v>
      </c>
      <c r="E46" s="203"/>
      <c r="F46" s="398"/>
      <c r="G46" s="427"/>
      <c r="H46" s="430"/>
      <c r="I46" s="354"/>
      <c r="J46" s="354"/>
    </row>
    <row r="47" spans="1:10" s="197" customFormat="1" ht="15" x14ac:dyDescent="0.25">
      <c r="A47" s="201"/>
      <c r="B47" s="201"/>
      <c r="C47" s="201"/>
      <c r="D47" s="343" t="s">
        <v>191</v>
      </c>
      <c r="E47" s="205"/>
      <c r="F47" s="399"/>
      <c r="G47" s="428"/>
      <c r="H47" s="431"/>
      <c r="I47" s="355"/>
      <c r="J47" s="355"/>
    </row>
    <row r="48" spans="1:10" s="197" customFormat="1" ht="15" x14ac:dyDescent="0.25">
      <c r="A48" s="207"/>
      <c r="B48" s="207"/>
      <c r="C48" s="207"/>
      <c r="D48" s="367" t="s">
        <v>281</v>
      </c>
      <c r="E48" s="208">
        <f>SUM(E49+E57)</f>
        <v>694000</v>
      </c>
      <c r="F48" s="400">
        <f>SUM(F49+F57)</f>
        <v>614000</v>
      </c>
      <c r="G48" s="400">
        <f>SUM(G49+G57)</f>
        <v>620000</v>
      </c>
      <c r="H48" s="400">
        <f>SUM(H49+H57)</f>
        <v>625000</v>
      </c>
      <c r="I48" s="434">
        <f>AVERAGE(G48/F48*100)</f>
        <v>100.9771986970684</v>
      </c>
      <c r="J48" s="434">
        <f>AVERAGE(H48/G48*100)</f>
        <v>100.80645161290323</v>
      </c>
    </row>
    <row r="49" spans="1:10" s="197" customFormat="1" ht="14.25" x14ac:dyDescent="0.2">
      <c r="A49" s="217" t="s">
        <v>301</v>
      </c>
      <c r="B49" s="210"/>
      <c r="C49" s="211">
        <v>31</v>
      </c>
      <c r="D49" s="212" t="s">
        <v>42</v>
      </c>
      <c r="E49" s="213">
        <f>SUM(E50+E52+E54)</f>
        <v>613000</v>
      </c>
      <c r="F49" s="392">
        <f>SUM(F50+F52+F54)</f>
        <v>533000</v>
      </c>
      <c r="G49" s="392">
        <v>540000</v>
      </c>
      <c r="H49" s="392">
        <v>550000</v>
      </c>
      <c r="I49" s="433">
        <f t="shared" ref="I49:J62" si="2">AVERAGE(G49/F49*100)</f>
        <v>101.31332082551594</v>
      </c>
      <c r="J49" s="433">
        <f t="shared" si="2"/>
        <v>101.85185185185186</v>
      </c>
    </row>
    <row r="50" spans="1:10" s="216" customFormat="1" ht="15" x14ac:dyDescent="0.2">
      <c r="A50" s="217" t="s">
        <v>301</v>
      </c>
      <c r="B50" s="214"/>
      <c r="C50" s="211">
        <v>311</v>
      </c>
      <c r="D50" s="212" t="s">
        <v>192</v>
      </c>
      <c r="E50" s="215">
        <f>SUM(E51)</f>
        <v>500000</v>
      </c>
      <c r="F50" s="392">
        <f>SUM(F51)</f>
        <v>420000</v>
      </c>
      <c r="G50" s="392"/>
      <c r="H50" s="392"/>
      <c r="I50" s="433">
        <f t="shared" si="2"/>
        <v>0</v>
      </c>
      <c r="J50" s="433"/>
    </row>
    <row r="51" spans="1:10" s="197" customFormat="1" ht="14.25" hidden="1" x14ac:dyDescent="0.2">
      <c r="A51" s="217" t="s">
        <v>301</v>
      </c>
      <c r="B51" s="214">
        <v>9</v>
      </c>
      <c r="C51" s="218">
        <v>3111</v>
      </c>
      <c r="D51" s="219" t="s">
        <v>193</v>
      </c>
      <c r="E51" s="220">
        <v>500000</v>
      </c>
      <c r="F51" s="393">
        <v>420000</v>
      </c>
      <c r="G51" s="393"/>
      <c r="H51" s="393"/>
      <c r="I51" s="433">
        <f t="shared" si="2"/>
        <v>0</v>
      </c>
      <c r="J51" s="433"/>
    </row>
    <row r="52" spans="1:10" s="216" customFormat="1" ht="15" x14ac:dyDescent="0.2">
      <c r="A52" s="217" t="s">
        <v>301</v>
      </c>
      <c r="B52" s="210"/>
      <c r="C52" s="211">
        <v>312</v>
      </c>
      <c r="D52" s="212" t="s">
        <v>44</v>
      </c>
      <c r="E52" s="215">
        <f>SUM(E53)</f>
        <v>25000</v>
      </c>
      <c r="F52" s="392">
        <f>SUM(F53)</f>
        <v>25000</v>
      </c>
      <c r="G52" s="392"/>
      <c r="H52" s="392"/>
      <c r="I52" s="433">
        <f t="shared" si="2"/>
        <v>0</v>
      </c>
      <c r="J52" s="433"/>
    </row>
    <row r="53" spans="1:10" s="197" customFormat="1" ht="14.25" hidden="1" x14ac:dyDescent="0.2">
      <c r="A53" s="217" t="s">
        <v>301</v>
      </c>
      <c r="B53" s="214">
        <v>10</v>
      </c>
      <c r="C53" s="218">
        <v>3121</v>
      </c>
      <c r="D53" s="219" t="s">
        <v>44</v>
      </c>
      <c r="E53" s="220">
        <v>25000</v>
      </c>
      <c r="F53" s="393">
        <v>25000</v>
      </c>
      <c r="G53" s="393"/>
      <c r="H53" s="393"/>
      <c r="I53" s="433">
        <f t="shared" si="2"/>
        <v>0</v>
      </c>
      <c r="J53" s="433"/>
    </row>
    <row r="54" spans="1:10" s="197" customFormat="1" ht="14.25" x14ac:dyDescent="0.2">
      <c r="A54" s="217" t="s">
        <v>301</v>
      </c>
      <c r="B54" s="210"/>
      <c r="C54" s="211">
        <v>313</v>
      </c>
      <c r="D54" s="212" t="s">
        <v>45</v>
      </c>
      <c r="E54" s="215">
        <f>SUM(E55:E56)</f>
        <v>88000</v>
      </c>
      <c r="F54" s="392">
        <f>SUM(F55:F56)</f>
        <v>88000</v>
      </c>
      <c r="G54" s="392"/>
      <c r="H54" s="392"/>
      <c r="I54" s="433">
        <f t="shared" si="2"/>
        <v>0</v>
      </c>
      <c r="J54" s="433"/>
    </row>
    <row r="55" spans="1:10" s="197" customFormat="1" ht="14.25" hidden="1" x14ac:dyDescent="0.2">
      <c r="A55" s="217" t="s">
        <v>301</v>
      </c>
      <c r="B55" s="214">
        <v>11</v>
      </c>
      <c r="C55" s="218">
        <v>3132</v>
      </c>
      <c r="D55" s="219" t="s">
        <v>194</v>
      </c>
      <c r="E55" s="220">
        <v>75000</v>
      </c>
      <c r="F55" s="393">
        <v>75000</v>
      </c>
      <c r="G55" s="393"/>
      <c r="H55" s="393"/>
      <c r="I55" s="433">
        <f t="shared" si="2"/>
        <v>0</v>
      </c>
      <c r="J55" s="433"/>
    </row>
    <row r="56" spans="1:10" s="197" customFormat="1" ht="14.25" hidden="1" x14ac:dyDescent="0.2">
      <c r="A56" s="217" t="s">
        <v>301</v>
      </c>
      <c r="B56" s="214">
        <v>12</v>
      </c>
      <c r="C56" s="218">
        <v>3133</v>
      </c>
      <c r="D56" s="219" t="s">
        <v>195</v>
      </c>
      <c r="E56" s="220">
        <v>13000</v>
      </c>
      <c r="F56" s="393">
        <v>13000</v>
      </c>
      <c r="G56" s="393"/>
      <c r="H56" s="393"/>
      <c r="I56" s="433">
        <f t="shared" si="2"/>
        <v>0</v>
      </c>
      <c r="J56" s="433"/>
    </row>
    <row r="57" spans="1:10" s="197" customFormat="1" ht="14.25" x14ac:dyDescent="0.2">
      <c r="A57" s="217" t="s">
        <v>301</v>
      </c>
      <c r="B57" s="210"/>
      <c r="C57" s="211">
        <v>32</v>
      </c>
      <c r="D57" s="212" t="s">
        <v>48</v>
      </c>
      <c r="E57" s="215">
        <f>SUM(E58)</f>
        <v>81000</v>
      </c>
      <c r="F57" s="392">
        <f>SUM(F58)</f>
        <v>81000</v>
      </c>
      <c r="G57" s="392">
        <v>80000</v>
      </c>
      <c r="H57" s="392">
        <v>75000</v>
      </c>
      <c r="I57" s="433">
        <f t="shared" si="2"/>
        <v>98.76543209876543</v>
      </c>
      <c r="J57" s="433">
        <f t="shared" si="2"/>
        <v>93.75</v>
      </c>
    </row>
    <row r="58" spans="1:10" s="197" customFormat="1" ht="14.25" x14ac:dyDescent="0.2">
      <c r="A58" s="217" t="s">
        <v>301</v>
      </c>
      <c r="B58" s="210"/>
      <c r="C58" s="211">
        <v>321</v>
      </c>
      <c r="D58" s="212" t="s">
        <v>49</v>
      </c>
      <c r="E58" s="215">
        <f>SUM(E59:E62)</f>
        <v>81000</v>
      </c>
      <c r="F58" s="392">
        <f>SUM(F59:F62)</f>
        <v>81000</v>
      </c>
      <c r="G58" s="392"/>
      <c r="H58" s="392"/>
      <c r="I58" s="433">
        <f t="shared" si="2"/>
        <v>0</v>
      </c>
      <c r="J58" s="433"/>
    </row>
    <row r="59" spans="1:10" s="221" customFormat="1" ht="15" hidden="1" x14ac:dyDescent="0.2">
      <c r="A59" s="217" t="s">
        <v>301</v>
      </c>
      <c r="B59" s="214">
        <v>13</v>
      </c>
      <c r="C59" s="218">
        <v>3211</v>
      </c>
      <c r="D59" s="219" t="s">
        <v>50</v>
      </c>
      <c r="E59" s="220">
        <v>30000</v>
      </c>
      <c r="F59" s="393">
        <v>30000</v>
      </c>
      <c r="G59" s="393"/>
      <c r="H59" s="393"/>
      <c r="I59" s="433">
        <f t="shared" si="2"/>
        <v>0</v>
      </c>
      <c r="J59" s="433"/>
    </row>
    <row r="60" spans="1:10" s="216" customFormat="1" ht="15" hidden="1" x14ac:dyDescent="0.2">
      <c r="A60" s="217" t="s">
        <v>301</v>
      </c>
      <c r="B60" s="214">
        <v>14</v>
      </c>
      <c r="C60" s="218">
        <v>3212</v>
      </c>
      <c r="D60" s="219" t="s">
        <v>51</v>
      </c>
      <c r="E60" s="220">
        <v>26000</v>
      </c>
      <c r="F60" s="393">
        <v>26000</v>
      </c>
      <c r="G60" s="393"/>
      <c r="H60" s="393"/>
      <c r="I60" s="433">
        <f t="shared" si="2"/>
        <v>0</v>
      </c>
      <c r="J60" s="433"/>
    </row>
    <row r="61" spans="1:10" s="197" customFormat="1" ht="14.25" hidden="1" x14ac:dyDescent="0.2">
      <c r="A61" s="217" t="s">
        <v>301</v>
      </c>
      <c r="B61" s="214">
        <v>15</v>
      </c>
      <c r="C61" s="218">
        <v>3213</v>
      </c>
      <c r="D61" s="219" t="s">
        <v>52</v>
      </c>
      <c r="E61" s="220">
        <v>10000</v>
      </c>
      <c r="F61" s="393">
        <v>10000</v>
      </c>
      <c r="G61" s="393"/>
      <c r="H61" s="393"/>
      <c r="I61" s="433">
        <f t="shared" si="2"/>
        <v>0</v>
      </c>
      <c r="J61" s="433"/>
    </row>
    <row r="62" spans="1:10" s="197" customFormat="1" ht="14.25" hidden="1" x14ac:dyDescent="0.2">
      <c r="A62" s="217" t="s">
        <v>301</v>
      </c>
      <c r="B62" s="214">
        <v>16</v>
      </c>
      <c r="C62" s="218">
        <v>3214</v>
      </c>
      <c r="D62" s="219" t="s">
        <v>196</v>
      </c>
      <c r="E62" s="220">
        <v>15000</v>
      </c>
      <c r="F62" s="393">
        <v>15000</v>
      </c>
      <c r="G62" s="393"/>
      <c r="H62" s="393"/>
      <c r="I62" s="433">
        <f t="shared" si="2"/>
        <v>0</v>
      </c>
      <c r="J62" s="433"/>
    </row>
    <row r="63" spans="1:10" s="197" customFormat="1" ht="14.25" x14ac:dyDescent="0.2">
      <c r="A63" s="222"/>
      <c r="B63" s="164"/>
      <c r="C63" s="223"/>
      <c r="D63" s="224"/>
      <c r="E63" s="225"/>
      <c r="F63" s="401"/>
      <c r="G63" s="401"/>
      <c r="H63" s="401"/>
      <c r="I63" s="348"/>
      <c r="J63" s="348"/>
    </row>
    <row r="64" spans="1:10" s="197" customFormat="1" ht="15" x14ac:dyDescent="0.25">
      <c r="A64" s="226"/>
      <c r="B64" s="226"/>
      <c r="C64" s="226"/>
      <c r="D64" s="227" t="s">
        <v>187</v>
      </c>
      <c r="E64" s="204"/>
      <c r="F64" s="398"/>
      <c r="G64" s="398"/>
      <c r="H64" s="427"/>
      <c r="I64" s="354"/>
      <c r="J64" s="354"/>
    </row>
    <row r="65" spans="1:10" s="172" customFormat="1" ht="15" x14ac:dyDescent="0.25">
      <c r="A65" s="226"/>
      <c r="B65" s="226"/>
      <c r="C65" s="226"/>
      <c r="D65" s="342" t="s">
        <v>197</v>
      </c>
      <c r="E65" s="206"/>
      <c r="F65" s="399"/>
      <c r="G65" s="399"/>
      <c r="H65" s="428"/>
      <c r="I65" s="355"/>
      <c r="J65" s="355"/>
    </row>
    <row r="66" spans="1:10" s="172" customFormat="1" ht="15" x14ac:dyDescent="0.25">
      <c r="A66" s="228"/>
      <c r="B66" s="228"/>
      <c r="C66" s="228"/>
      <c r="D66" s="367" t="s">
        <v>299</v>
      </c>
      <c r="E66" s="209">
        <f>SUM(E67+E91)</f>
        <v>1335000</v>
      </c>
      <c r="F66" s="402">
        <f>SUM(F67+F91)</f>
        <v>554000</v>
      </c>
      <c r="G66" s="402">
        <f>SUM(G67+G91)</f>
        <v>545000</v>
      </c>
      <c r="H66" s="402">
        <f>SUM(H67+H91)</f>
        <v>515000</v>
      </c>
      <c r="I66" s="434">
        <f>AVERAGE(G66/F66*100)</f>
        <v>98.375451263537911</v>
      </c>
      <c r="J66" s="434">
        <f>AVERAGE(H66/G66*100)</f>
        <v>94.495412844036693</v>
      </c>
    </row>
    <row r="67" spans="1:10" s="172" customFormat="1" x14ac:dyDescent="0.2">
      <c r="A67" s="217" t="s">
        <v>315</v>
      </c>
      <c r="B67" s="210"/>
      <c r="C67" s="211">
        <v>32</v>
      </c>
      <c r="D67" s="212" t="s">
        <v>48</v>
      </c>
      <c r="E67" s="215">
        <f>SUM(E68+E73+E82+E84)</f>
        <v>1314000</v>
      </c>
      <c r="F67" s="392">
        <f>SUM(F68+F73+F82+F84)</f>
        <v>541000</v>
      </c>
      <c r="G67" s="392">
        <v>530000</v>
      </c>
      <c r="H67" s="392">
        <v>500000</v>
      </c>
      <c r="I67" s="433">
        <f>AVERAGE(G67/F67*100)</f>
        <v>97.966728280961178</v>
      </c>
      <c r="J67" s="433">
        <f>AVERAGE(H67/G67*100)</f>
        <v>94.339622641509436</v>
      </c>
    </row>
    <row r="68" spans="1:10" s="216" customFormat="1" ht="15" x14ac:dyDescent="0.2">
      <c r="A68" s="217" t="s">
        <v>315</v>
      </c>
      <c r="B68" s="210"/>
      <c r="C68" s="211">
        <v>322</v>
      </c>
      <c r="D68" s="212" t="s">
        <v>53</v>
      </c>
      <c r="E68" s="215">
        <f>SUM(E69:E72)</f>
        <v>293000</v>
      </c>
      <c r="F68" s="392">
        <f>SUM(F69:F72)</f>
        <v>225000</v>
      </c>
      <c r="G68" s="392"/>
      <c r="H68" s="392"/>
      <c r="I68" s="433">
        <f t="shared" ref="I68:I91" si="3">AVERAGE(G68/F68*100)</f>
        <v>0</v>
      </c>
      <c r="J68" s="433"/>
    </row>
    <row r="69" spans="1:10" s="216" customFormat="1" ht="15" hidden="1" x14ac:dyDescent="0.2">
      <c r="A69" s="217" t="s">
        <v>315</v>
      </c>
      <c r="B69" s="214">
        <v>17</v>
      </c>
      <c r="C69" s="218">
        <v>3221</v>
      </c>
      <c r="D69" s="219" t="s">
        <v>54</v>
      </c>
      <c r="E69" s="220">
        <v>15000</v>
      </c>
      <c r="F69" s="393">
        <v>15000</v>
      </c>
      <c r="G69" s="393"/>
      <c r="H69" s="393"/>
      <c r="I69" s="433">
        <f t="shared" si="3"/>
        <v>0</v>
      </c>
      <c r="J69" s="433"/>
    </row>
    <row r="70" spans="1:10" s="197" customFormat="1" ht="14.25" hidden="1" x14ac:dyDescent="0.2">
      <c r="A70" s="217" t="s">
        <v>315</v>
      </c>
      <c r="B70" s="214">
        <v>18</v>
      </c>
      <c r="C70" s="218">
        <v>3223</v>
      </c>
      <c r="D70" s="219" t="s">
        <v>55</v>
      </c>
      <c r="E70" s="220">
        <v>250000</v>
      </c>
      <c r="F70" s="393">
        <v>200000</v>
      </c>
      <c r="G70" s="393"/>
      <c r="H70" s="393"/>
      <c r="I70" s="433">
        <f t="shared" si="3"/>
        <v>0</v>
      </c>
      <c r="J70" s="433"/>
    </row>
    <row r="71" spans="1:10" s="197" customFormat="1" ht="14.25" hidden="1" x14ac:dyDescent="0.2">
      <c r="A71" s="217" t="s">
        <v>315</v>
      </c>
      <c r="B71" s="214">
        <v>19</v>
      </c>
      <c r="C71" s="218">
        <v>3224</v>
      </c>
      <c r="D71" s="219" t="s">
        <v>198</v>
      </c>
      <c r="E71" s="220">
        <v>20000</v>
      </c>
      <c r="F71" s="393">
        <v>5000</v>
      </c>
      <c r="G71" s="393"/>
      <c r="H71" s="393"/>
      <c r="I71" s="433">
        <f t="shared" si="3"/>
        <v>0</v>
      </c>
      <c r="J71" s="433"/>
    </row>
    <row r="72" spans="1:10" s="197" customFormat="1" ht="14.25" hidden="1" x14ac:dyDescent="0.2">
      <c r="A72" s="217" t="s">
        <v>315</v>
      </c>
      <c r="B72" s="214">
        <v>20</v>
      </c>
      <c r="C72" s="218">
        <v>3225</v>
      </c>
      <c r="D72" s="219" t="s">
        <v>199</v>
      </c>
      <c r="E72" s="220">
        <v>8000</v>
      </c>
      <c r="F72" s="393">
        <v>5000</v>
      </c>
      <c r="G72" s="393"/>
      <c r="H72" s="393"/>
      <c r="I72" s="433">
        <f t="shared" si="3"/>
        <v>0</v>
      </c>
      <c r="J72" s="433"/>
    </row>
    <row r="73" spans="1:10" s="197" customFormat="1" ht="14.25" x14ac:dyDescent="0.2">
      <c r="A73" s="217" t="s">
        <v>315</v>
      </c>
      <c r="B73" s="186"/>
      <c r="C73" s="229">
        <v>323</v>
      </c>
      <c r="D73" s="230" t="s">
        <v>57</v>
      </c>
      <c r="E73" s="215">
        <f>SUM(E74:E81)</f>
        <v>896000</v>
      </c>
      <c r="F73" s="392">
        <f>SUM(F74:F81)</f>
        <v>225000</v>
      </c>
      <c r="G73" s="392"/>
      <c r="H73" s="392"/>
      <c r="I73" s="433">
        <f t="shared" si="3"/>
        <v>0</v>
      </c>
      <c r="J73" s="433"/>
    </row>
    <row r="74" spans="1:10" s="172" customFormat="1" hidden="1" x14ac:dyDescent="0.2">
      <c r="A74" s="217" t="s">
        <v>315</v>
      </c>
      <c r="B74" s="190">
        <v>21</v>
      </c>
      <c r="C74" s="231">
        <v>3231</v>
      </c>
      <c r="D74" s="232" t="s">
        <v>58</v>
      </c>
      <c r="E74" s="192">
        <v>35000</v>
      </c>
      <c r="F74" s="394">
        <v>30000</v>
      </c>
      <c r="G74" s="394"/>
      <c r="H74" s="394"/>
      <c r="I74" s="433">
        <f t="shared" si="3"/>
        <v>0</v>
      </c>
      <c r="J74" s="433"/>
    </row>
    <row r="75" spans="1:10" s="172" customFormat="1" hidden="1" x14ac:dyDescent="0.2">
      <c r="A75" s="217" t="s">
        <v>315</v>
      </c>
      <c r="B75" s="190">
        <v>22</v>
      </c>
      <c r="C75" s="231">
        <v>3232</v>
      </c>
      <c r="D75" s="232" t="s">
        <v>200</v>
      </c>
      <c r="E75" s="192">
        <v>500000</v>
      </c>
      <c r="F75" s="394">
        <v>5000</v>
      </c>
      <c r="G75" s="394"/>
      <c r="H75" s="394"/>
      <c r="I75" s="433">
        <f t="shared" si="3"/>
        <v>0</v>
      </c>
      <c r="J75" s="433"/>
    </row>
    <row r="76" spans="1:10" s="216" customFormat="1" ht="15" hidden="1" x14ac:dyDescent="0.2">
      <c r="A76" s="217" t="s">
        <v>315</v>
      </c>
      <c r="B76" s="190">
        <v>23</v>
      </c>
      <c r="C76" s="231">
        <v>3233</v>
      </c>
      <c r="D76" s="190" t="s">
        <v>60</v>
      </c>
      <c r="E76" s="192">
        <v>30000</v>
      </c>
      <c r="F76" s="394">
        <v>10000</v>
      </c>
      <c r="G76" s="394"/>
      <c r="H76" s="394"/>
      <c r="I76" s="433">
        <f t="shared" si="3"/>
        <v>0</v>
      </c>
      <c r="J76" s="433"/>
    </row>
    <row r="77" spans="1:10" s="216" customFormat="1" ht="15" hidden="1" x14ac:dyDescent="0.2">
      <c r="A77" s="217" t="s">
        <v>315</v>
      </c>
      <c r="B77" s="190">
        <v>24</v>
      </c>
      <c r="C77" s="231">
        <v>3234</v>
      </c>
      <c r="D77" s="190" t="s">
        <v>61</v>
      </c>
      <c r="E77" s="192">
        <v>120000</v>
      </c>
      <c r="F77" s="394">
        <v>35000</v>
      </c>
      <c r="G77" s="394"/>
      <c r="H77" s="394"/>
      <c r="I77" s="433">
        <f t="shared" si="3"/>
        <v>0</v>
      </c>
      <c r="J77" s="433"/>
    </row>
    <row r="78" spans="1:10" s="197" customFormat="1" ht="25.5" hidden="1" x14ac:dyDescent="0.2">
      <c r="A78" s="217" t="s">
        <v>315</v>
      </c>
      <c r="B78" s="190">
        <v>25</v>
      </c>
      <c r="C78" s="231">
        <v>3236</v>
      </c>
      <c r="D78" s="232" t="s">
        <v>201</v>
      </c>
      <c r="E78" s="192">
        <v>1000</v>
      </c>
      <c r="F78" s="394">
        <v>5000</v>
      </c>
      <c r="G78" s="394"/>
      <c r="H78" s="394"/>
      <c r="I78" s="433">
        <f t="shared" si="3"/>
        <v>0</v>
      </c>
      <c r="J78" s="433"/>
    </row>
    <row r="79" spans="1:10" s="233" customFormat="1" hidden="1" x14ac:dyDescent="0.2">
      <c r="A79" s="217" t="s">
        <v>315</v>
      </c>
      <c r="B79" s="190">
        <v>26</v>
      </c>
      <c r="C79" s="231">
        <v>3237</v>
      </c>
      <c r="D79" s="232" t="s">
        <v>63</v>
      </c>
      <c r="E79" s="192">
        <v>180000</v>
      </c>
      <c r="F79" s="394">
        <v>130000</v>
      </c>
      <c r="G79" s="394"/>
      <c r="H79" s="394"/>
      <c r="I79" s="433">
        <f t="shared" si="3"/>
        <v>0</v>
      </c>
      <c r="J79" s="433"/>
    </row>
    <row r="80" spans="1:10" s="233" customFormat="1" hidden="1" x14ac:dyDescent="0.2">
      <c r="A80" s="217" t="s">
        <v>315</v>
      </c>
      <c r="B80" s="190">
        <v>27</v>
      </c>
      <c r="C80" s="231">
        <v>3238</v>
      </c>
      <c r="D80" s="232" t="s">
        <v>64</v>
      </c>
      <c r="E80" s="192">
        <v>5000</v>
      </c>
      <c r="F80" s="394">
        <v>5000</v>
      </c>
      <c r="G80" s="394"/>
      <c r="H80" s="394"/>
      <c r="I80" s="433">
        <f t="shared" si="3"/>
        <v>0</v>
      </c>
      <c r="J80" s="433"/>
    </row>
    <row r="81" spans="1:10" s="233" customFormat="1" hidden="1" x14ac:dyDescent="0.2">
      <c r="A81" s="217" t="s">
        <v>315</v>
      </c>
      <c r="B81" s="190">
        <v>28</v>
      </c>
      <c r="C81" s="231">
        <v>3239</v>
      </c>
      <c r="D81" s="232" t="s">
        <v>65</v>
      </c>
      <c r="E81" s="192">
        <v>25000</v>
      </c>
      <c r="F81" s="394">
        <v>5000</v>
      </c>
      <c r="G81" s="394"/>
      <c r="H81" s="394"/>
      <c r="I81" s="433">
        <f t="shared" si="3"/>
        <v>0</v>
      </c>
      <c r="J81" s="433"/>
    </row>
    <row r="82" spans="1:10" s="216" customFormat="1" ht="15" x14ac:dyDescent="0.2">
      <c r="A82" s="217" t="s">
        <v>315</v>
      </c>
      <c r="B82" s="186"/>
      <c r="C82" s="229">
        <v>324</v>
      </c>
      <c r="D82" s="230" t="s">
        <v>145</v>
      </c>
      <c r="E82" s="215">
        <f>SUM(E83)</f>
        <v>1000</v>
      </c>
      <c r="F82" s="392">
        <f>SUM(F83)</f>
        <v>6000</v>
      </c>
      <c r="G82" s="392"/>
      <c r="H82" s="392"/>
      <c r="I82" s="433">
        <f t="shared" si="3"/>
        <v>0</v>
      </c>
      <c r="J82" s="433"/>
    </row>
    <row r="83" spans="1:10" s="216" customFormat="1" ht="15" hidden="1" x14ac:dyDescent="0.2">
      <c r="A83" s="217" t="s">
        <v>315</v>
      </c>
      <c r="B83" s="190">
        <v>29</v>
      </c>
      <c r="C83" s="231">
        <v>3241</v>
      </c>
      <c r="D83" s="232" t="s">
        <v>145</v>
      </c>
      <c r="E83" s="192">
        <v>1000</v>
      </c>
      <c r="F83" s="394">
        <v>6000</v>
      </c>
      <c r="G83" s="394"/>
      <c r="H83" s="394"/>
      <c r="I83" s="433">
        <f t="shared" si="3"/>
        <v>0</v>
      </c>
      <c r="J83" s="433"/>
    </row>
    <row r="84" spans="1:10" s="197" customFormat="1" ht="14.25" x14ac:dyDescent="0.2">
      <c r="A84" s="217" t="s">
        <v>315</v>
      </c>
      <c r="B84" s="186"/>
      <c r="C84" s="229">
        <v>329</v>
      </c>
      <c r="D84" s="230" t="s">
        <v>66</v>
      </c>
      <c r="E84" s="188">
        <f>SUM(E85:E90)</f>
        <v>124000</v>
      </c>
      <c r="F84" s="391">
        <f>SUM(F85:F90)</f>
        <v>85000</v>
      </c>
      <c r="G84" s="391"/>
      <c r="H84" s="391"/>
      <c r="I84" s="433">
        <f t="shared" si="3"/>
        <v>0</v>
      </c>
      <c r="J84" s="433"/>
    </row>
    <row r="85" spans="1:10" s="172" customFormat="1" hidden="1" x14ac:dyDescent="0.2">
      <c r="A85" s="217" t="s">
        <v>315</v>
      </c>
      <c r="B85" s="190">
        <v>30</v>
      </c>
      <c r="C85" s="231">
        <v>3292</v>
      </c>
      <c r="D85" s="232" t="s">
        <v>68</v>
      </c>
      <c r="E85" s="192">
        <v>12000</v>
      </c>
      <c r="F85" s="394">
        <v>17000</v>
      </c>
      <c r="G85" s="394"/>
      <c r="H85" s="394"/>
      <c r="I85" s="433">
        <f t="shared" si="3"/>
        <v>0</v>
      </c>
      <c r="J85" s="433"/>
    </row>
    <row r="86" spans="1:10" s="172" customFormat="1" hidden="1" x14ac:dyDescent="0.2">
      <c r="A86" s="217" t="s">
        <v>315</v>
      </c>
      <c r="B86" s="190">
        <v>31</v>
      </c>
      <c r="C86" s="231">
        <v>3293</v>
      </c>
      <c r="D86" s="232" t="s">
        <v>69</v>
      </c>
      <c r="E86" s="192">
        <v>80000</v>
      </c>
      <c r="F86" s="394">
        <v>50000</v>
      </c>
      <c r="G86" s="394"/>
      <c r="H86" s="394"/>
      <c r="I86" s="433">
        <f t="shared" si="3"/>
        <v>0</v>
      </c>
      <c r="J86" s="433"/>
    </row>
    <row r="87" spans="1:10" s="172" customFormat="1" hidden="1" x14ac:dyDescent="0.2">
      <c r="A87" s="217" t="s">
        <v>315</v>
      </c>
      <c r="B87" s="190">
        <v>32</v>
      </c>
      <c r="C87" s="231">
        <v>3294</v>
      </c>
      <c r="D87" s="232" t="s">
        <v>70</v>
      </c>
      <c r="E87" s="192">
        <v>4000</v>
      </c>
      <c r="F87" s="394">
        <v>5000</v>
      </c>
      <c r="G87" s="394"/>
      <c r="H87" s="394"/>
      <c r="I87" s="433">
        <f t="shared" si="3"/>
        <v>0</v>
      </c>
      <c r="J87" s="433"/>
    </row>
    <row r="88" spans="1:10" s="216" customFormat="1" ht="15" hidden="1" x14ac:dyDescent="0.2">
      <c r="A88" s="217" t="s">
        <v>315</v>
      </c>
      <c r="B88" s="190">
        <v>33</v>
      </c>
      <c r="C88" s="231">
        <v>3295</v>
      </c>
      <c r="D88" s="232" t="s">
        <v>202</v>
      </c>
      <c r="E88" s="192">
        <v>4000</v>
      </c>
      <c r="F88" s="394">
        <v>4000</v>
      </c>
      <c r="G88" s="394"/>
      <c r="H88" s="394"/>
      <c r="I88" s="433">
        <f t="shared" si="3"/>
        <v>0</v>
      </c>
      <c r="J88" s="433"/>
    </row>
    <row r="89" spans="1:10" s="216" customFormat="1" ht="15" hidden="1" x14ac:dyDescent="0.2">
      <c r="A89" s="217" t="s">
        <v>315</v>
      </c>
      <c r="B89" s="190">
        <v>34</v>
      </c>
      <c r="C89" s="231">
        <v>3296</v>
      </c>
      <c r="D89" s="232" t="s">
        <v>203</v>
      </c>
      <c r="E89" s="192">
        <v>0</v>
      </c>
      <c r="F89" s="394">
        <v>1000</v>
      </c>
      <c r="G89" s="394"/>
      <c r="H89" s="394"/>
      <c r="I89" s="433">
        <f t="shared" si="3"/>
        <v>0</v>
      </c>
      <c r="J89" s="433"/>
    </row>
    <row r="90" spans="1:10" s="216" customFormat="1" ht="15" hidden="1" x14ac:dyDescent="0.2">
      <c r="A90" s="217" t="s">
        <v>315</v>
      </c>
      <c r="B90" s="190">
        <v>35</v>
      </c>
      <c r="C90" s="231">
        <v>3299</v>
      </c>
      <c r="D90" s="232" t="s">
        <v>66</v>
      </c>
      <c r="E90" s="192">
        <v>24000</v>
      </c>
      <c r="F90" s="394">
        <v>8000</v>
      </c>
      <c r="G90" s="394"/>
      <c r="H90" s="394"/>
      <c r="I90" s="433">
        <f t="shared" si="3"/>
        <v>0</v>
      </c>
      <c r="J90" s="433"/>
    </row>
    <row r="91" spans="1:10" s="197" customFormat="1" ht="14.25" x14ac:dyDescent="0.2">
      <c r="A91" s="217" t="s">
        <v>315</v>
      </c>
      <c r="B91" s="234"/>
      <c r="C91" s="235">
        <v>34</v>
      </c>
      <c r="D91" s="236" t="s">
        <v>71</v>
      </c>
      <c r="E91" s="237">
        <f>SUM(E92+E94)</f>
        <v>21000</v>
      </c>
      <c r="F91" s="403">
        <f>SUM(F94)</f>
        <v>13000</v>
      </c>
      <c r="G91" s="403">
        <v>15000</v>
      </c>
      <c r="H91" s="403">
        <v>15000</v>
      </c>
      <c r="I91" s="433">
        <f t="shared" si="3"/>
        <v>115.38461538461537</v>
      </c>
      <c r="J91" s="433">
        <f>AVERAGE(H91/G91*100)</f>
        <v>100</v>
      </c>
    </row>
    <row r="92" spans="1:10" s="216" customFormat="1" ht="15" x14ac:dyDescent="0.2">
      <c r="A92" s="217" t="s">
        <v>315</v>
      </c>
      <c r="B92" s="186"/>
      <c r="C92" s="229">
        <v>342</v>
      </c>
      <c r="D92" s="230" t="s">
        <v>275</v>
      </c>
      <c r="E92" s="215">
        <f>SUM(E93)</f>
        <v>5000</v>
      </c>
      <c r="F92" s="392">
        <f>SUM(F93)</f>
        <v>0</v>
      </c>
      <c r="G92" s="392"/>
      <c r="H92" s="392"/>
      <c r="I92" s="433">
        <v>0</v>
      </c>
      <c r="J92" s="433"/>
    </row>
    <row r="93" spans="1:10" s="216" customFormat="1" ht="15" hidden="1" x14ac:dyDescent="0.2">
      <c r="A93" s="217" t="s">
        <v>315</v>
      </c>
      <c r="B93" s="190">
        <v>36</v>
      </c>
      <c r="C93" s="231">
        <v>3423</v>
      </c>
      <c r="D93" s="232" t="s">
        <v>275</v>
      </c>
      <c r="E93" s="192">
        <v>5000</v>
      </c>
      <c r="F93" s="394">
        <v>0</v>
      </c>
      <c r="G93" s="394"/>
      <c r="H93" s="394"/>
      <c r="I93" s="433">
        <v>0</v>
      </c>
      <c r="J93" s="433"/>
    </row>
    <row r="94" spans="1:10" s="197" customFormat="1" ht="14.25" x14ac:dyDescent="0.2">
      <c r="A94" s="217" t="s">
        <v>315</v>
      </c>
      <c r="B94" s="186"/>
      <c r="C94" s="229">
        <v>343</v>
      </c>
      <c r="D94" s="230" t="s">
        <v>72</v>
      </c>
      <c r="E94" s="188">
        <f>SUM(E95:E97)</f>
        <v>16000</v>
      </c>
      <c r="F94" s="391">
        <f>SUM(F95:F97)</f>
        <v>13000</v>
      </c>
      <c r="G94" s="391"/>
      <c r="H94" s="391"/>
      <c r="I94" s="433">
        <f>AVERAGE(G94/F94*100)</f>
        <v>0</v>
      </c>
      <c r="J94" s="433"/>
    </row>
    <row r="95" spans="1:10" s="197" customFormat="1" ht="14.25" hidden="1" x14ac:dyDescent="0.2">
      <c r="A95" s="217" t="s">
        <v>315</v>
      </c>
      <c r="B95" s="190">
        <v>37</v>
      </c>
      <c r="C95" s="231">
        <v>3431</v>
      </c>
      <c r="D95" s="232" t="s">
        <v>73</v>
      </c>
      <c r="E95" s="192">
        <v>11000</v>
      </c>
      <c r="F95" s="394">
        <v>10000</v>
      </c>
      <c r="G95" s="394"/>
      <c r="H95" s="394"/>
      <c r="I95" s="433">
        <f>AVERAGE(G95/F95*100)</f>
        <v>0</v>
      </c>
      <c r="J95" s="433"/>
    </row>
    <row r="96" spans="1:10" s="197" customFormat="1" ht="14.25" hidden="1" x14ac:dyDescent="0.2">
      <c r="A96" s="217" t="s">
        <v>315</v>
      </c>
      <c r="B96" s="190">
        <v>38</v>
      </c>
      <c r="C96" s="231">
        <v>3433</v>
      </c>
      <c r="D96" s="232" t="s">
        <v>74</v>
      </c>
      <c r="E96" s="192">
        <v>1000</v>
      </c>
      <c r="F96" s="394">
        <v>1000</v>
      </c>
      <c r="G96" s="394"/>
      <c r="H96" s="394"/>
      <c r="I96" s="433">
        <f>AVERAGE(G96/F96*100)</f>
        <v>0</v>
      </c>
      <c r="J96" s="433"/>
    </row>
    <row r="97" spans="1:10" s="197" customFormat="1" ht="14.25" hidden="1" x14ac:dyDescent="0.2">
      <c r="A97" s="217" t="s">
        <v>315</v>
      </c>
      <c r="B97" s="190">
        <v>39</v>
      </c>
      <c r="C97" s="231">
        <v>3434</v>
      </c>
      <c r="D97" s="232" t="s">
        <v>75</v>
      </c>
      <c r="E97" s="192">
        <v>4000</v>
      </c>
      <c r="F97" s="394">
        <v>2000</v>
      </c>
      <c r="G97" s="394"/>
      <c r="H97" s="394"/>
      <c r="I97" s="433">
        <f>AVERAGE(G97/F97*100)</f>
        <v>0</v>
      </c>
      <c r="J97" s="433"/>
    </row>
    <row r="98" spans="1:10" s="241" customFormat="1" ht="16.5" x14ac:dyDescent="0.25">
      <c r="A98" s="238"/>
      <c r="B98" s="194"/>
      <c r="C98" s="239"/>
      <c r="D98" s="240"/>
      <c r="E98" s="196"/>
      <c r="F98" s="396"/>
      <c r="G98" s="396"/>
      <c r="H98" s="396"/>
      <c r="I98" s="353"/>
      <c r="J98" s="353"/>
    </row>
    <row r="99" spans="1:10" s="241" customFormat="1" ht="16.5" x14ac:dyDescent="0.25">
      <c r="A99" s="242"/>
      <c r="B99" s="242"/>
      <c r="C99" s="242"/>
      <c r="D99" s="243" t="s">
        <v>187</v>
      </c>
      <c r="E99" s="204"/>
      <c r="F99" s="398"/>
      <c r="G99" s="398"/>
      <c r="H99" s="427"/>
      <c r="I99" s="354"/>
      <c r="J99" s="354"/>
    </row>
    <row r="100" spans="1:10" s="244" customFormat="1" ht="15.75" x14ac:dyDescent="0.25">
      <c r="A100" s="242"/>
      <c r="B100" s="242"/>
      <c r="C100" s="242"/>
      <c r="D100" s="341" t="s">
        <v>204</v>
      </c>
      <c r="E100" s="206"/>
      <c r="F100" s="399"/>
      <c r="G100" s="399"/>
      <c r="H100" s="428"/>
      <c r="I100" s="355"/>
      <c r="J100" s="355"/>
    </row>
    <row r="101" spans="1:10" s="182" customFormat="1" ht="15.75" x14ac:dyDescent="0.25">
      <c r="A101" s="245"/>
      <c r="B101" s="245"/>
      <c r="C101" s="245"/>
      <c r="D101" s="372" t="s">
        <v>304</v>
      </c>
      <c r="E101" s="246">
        <f t="shared" ref="E101:H102" si="4">SUM(E102)</f>
        <v>72000</v>
      </c>
      <c r="F101" s="404">
        <f t="shared" si="4"/>
        <v>60000</v>
      </c>
      <c r="G101" s="404">
        <f t="shared" si="4"/>
        <v>50000</v>
      </c>
      <c r="H101" s="404">
        <f t="shared" si="4"/>
        <v>45000</v>
      </c>
      <c r="I101" s="434">
        <f>AVERAGE(G101/F101*100)</f>
        <v>83.333333333333343</v>
      </c>
      <c r="J101" s="434">
        <f>AVERAGE(H101/G101*100)</f>
        <v>90</v>
      </c>
    </row>
    <row r="102" spans="1:10" s="172" customFormat="1" x14ac:dyDescent="0.2">
      <c r="A102" s="190" t="s">
        <v>316</v>
      </c>
      <c r="B102" s="186"/>
      <c r="C102" s="229">
        <v>42</v>
      </c>
      <c r="D102" s="230" t="s">
        <v>97</v>
      </c>
      <c r="E102" s="188">
        <f t="shared" si="4"/>
        <v>72000</v>
      </c>
      <c r="F102" s="391">
        <f t="shared" si="4"/>
        <v>60000</v>
      </c>
      <c r="G102" s="391">
        <v>50000</v>
      </c>
      <c r="H102" s="391">
        <v>45000</v>
      </c>
      <c r="I102" s="433">
        <f t="shared" ref="I102:J107" si="5">AVERAGE(G102/F102*100)</f>
        <v>83.333333333333343</v>
      </c>
      <c r="J102" s="433">
        <f t="shared" si="5"/>
        <v>90</v>
      </c>
    </row>
    <row r="103" spans="1:10" s="172" customFormat="1" x14ac:dyDescent="0.2">
      <c r="A103" s="190" t="s">
        <v>316</v>
      </c>
      <c r="B103" s="186"/>
      <c r="C103" s="229">
        <v>422</v>
      </c>
      <c r="D103" s="230" t="s">
        <v>100</v>
      </c>
      <c r="E103" s="188">
        <f>SUM(E104:E107)</f>
        <v>72000</v>
      </c>
      <c r="F103" s="391">
        <f>SUM(F104:F107)</f>
        <v>60000</v>
      </c>
      <c r="G103" s="391"/>
      <c r="H103" s="391"/>
      <c r="I103" s="433">
        <f t="shared" si="5"/>
        <v>0</v>
      </c>
      <c r="J103" s="433"/>
    </row>
    <row r="104" spans="1:10" s="172" customFormat="1" hidden="1" x14ac:dyDescent="0.2">
      <c r="A104" s="190" t="s">
        <v>316</v>
      </c>
      <c r="B104" s="190">
        <v>40</v>
      </c>
      <c r="C104" s="231">
        <v>4221</v>
      </c>
      <c r="D104" s="232" t="s">
        <v>101</v>
      </c>
      <c r="E104" s="192">
        <v>20000</v>
      </c>
      <c r="F104" s="394">
        <v>20000</v>
      </c>
      <c r="G104" s="394"/>
      <c r="H104" s="394"/>
      <c r="I104" s="433">
        <f t="shared" si="5"/>
        <v>0</v>
      </c>
      <c r="J104" s="433"/>
    </row>
    <row r="105" spans="1:10" s="172" customFormat="1" hidden="1" x14ac:dyDescent="0.2">
      <c r="A105" s="190" t="s">
        <v>316</v>
      </c>
      <c r="B105" s="190">
        <v>41</v>
      </c>
      <c r="C105" s="231">
        <v>4222</v>
      </c>
      <c r="D105" s="232" t="s">
        <v>102</v>
      </c>
      <c r="E105" s="192">
        <v>5000</v>
      </c>
      <c r="F105" s="394">
        <v>5000</v>
      </c>
      <c r="G105" s="394"/>
      <c r="H105" s="394"/>
      <c r="I105" s="433">
        <f t="shared" si="5"/>
        <v>0</v>
      </c>
      <c r="J105" s="433"/>
    </row>
    <row r="106" spans="1:10" s="216" customFormat="1" ht="15" hidden="1" x14ac:dyDescent="0.2">
      <c r="A106" s="190" t="s">
        <v>316</v>
      </c>
      <c r="B106" s="190">
        <v>42</v>
      </c>
      <c r="C106" s="231">
        <v>4223</v>
      </c>
      <c r="D106" s="232" t="s">
        <v>115</v>
      </c>
      <c r="E106" s="192">
        <v>12000</v>
      </c>
      <c r="F106" s="394">
        <v>10000</v>
      </c>
      <c r="G106" s="394"/>
      <c r="H106" s="394"/>
      <c r="I106" s="433">
        <f t="shared" si="5"/>
        <v>0</v>
      </c>
      <c r="J106" s="433"/>
    </row>
    <row r="107" spans="1:10" s="197" customFormat="1" ht="14.25" hidden="1" x14ac:dyDescent="0.2">
      <c r="A107" s="190" t="s">
        <v>316</v>
      </c>
      <c r="B107" s="190">
        <v>43</v>
      </c>
      <c r="C107" s="231">
        <v>4227</v>
      </c>
      <c r="D107" s="232" t="s">
        <v>103</v>
      </c>
      <c r="E107" s="192">
        <v>35000</v>
      </c>
      <c r="F107" s="394">
        <v>25000</v>
      </c>
      <c r="G107" s="394"/>
      <c r="H107" s="394"/>
      <c r="I107" s="433">
        <f t="shared" si="5"/>
        <v>0</v>
      </c>
      <c r="J107" s="433"/>
    </row>
    <row r="108" spans="1:10" s="197" customFormat="1" ht="14.25" x14ac:dyDescent="0.2">
      <c r="C108" s="247"/>
      <c r="D108" s="248"/>
      <c r="E108" s="249"/>
      <c r="F108" s="405"/>
      <c r="G108" s="405"/>
      <c r="H108" s="405"/>
      <c r="I108" s="353"/>
      <c r="J108" s="353"/>
    </row>
    <row r="109" spans="1:10" s="197" customFormat="1" ht="15" x14ac:dyDescent="0.25">
      <c r="A109" s="242"/>
      <c r="B109" s="242"/>
      <c r="C109" s="242"/>
      <c r="D109" s="250" t="s">
        <v>187</v>
      </c>
      <c r="E109" s="204"/>
      <c r="F109" s="398"/>
      <c r="G109" s="388"/>
      <c r="H109" s="388"/>
      <c r="I109" s="350"/>
      <c r="J109" s="350"/>
    </row>
    <row r="110" spans="1:10" s="197" customFormat="1" ht="15" x14ac:dyDescent="0.25">
      <c r="A110" s="242"/>
      <c r="B110" s="242"/>
      <c r="C110" s="242"/>
      <c r="D110" s="340" t="s">
        <v>204</v>
      </c>
      <c r="E110" s="206"/>
      <c r="F110" s="399"/>
      <c r="G110" s="389"/>
      <c r="H110" s="389"/>
      <c r="I110" s="351"/>
      <c r="J110" s="351"/>
    </row>
    <row r="111" spans="1:10" s="172" customFormat="1" ht="15" x14ac:dyDescent="0.25">
      <c r="A111" s="245"/>
      <c r="B111" s="245"/>
      <c r="C111" s="245"/>
      <c r="D111" s="373" t="s">
        <v>305</v>
      </c>
      <c r="E111" s="246">
        <f t="shared" ref="E111:H113" si="6">SUM(E112)</f>
        <v>5000</v>
      </c>
      <c r="F111" s="404">
        <f t="shared" si="6"/>
        <v>5000</v>
      </c>
      <c r="G111" s="390">
        <f t="shared" si="6"/>
        <v>5000</v>
      </c>
      <c r="H111" s="390">
        <f t="shared" si="6"/>
        <v>5000</v>
      </c>
      <c r="I111" s="434">
        <f>AVERAGE(G111/F111*100)</f>
        <v>100</v>
      </c>
      <c r="J111" s="434">
        <f>AVERAGE(H111/G111*100)</f>
        <v>100</v>
      </c>
    </row>
    <row r="112" spans="1:10" s="172" customFormat="1" x14ac:dyDescent="0.2">
      <c r="A112" s="333" t="s">
        <v>317</v>
      </c>
      <c r="B112" s="186"/>
      <c r="C112" s="229">
        <v>42</v>
      </c>
      <c r="D112" s="230" t="s">
        <v>97</v>
      </c>
      <c r="E112" s="188">
        <f t="shared" si="6"/>
        <v>5000</v>
      </c>
      <c r="F112" s="391">
        <f t="shared" si="6"/>
        <v>5000</v>
      </c>
      <c r="G112" s="391">
        <v>5000</v>
      </c>
      <c r="H112" s="391">
        <v>5000</v>
      </c>
      <c r="I112" s="433">
        <f t="shared" ref="I112:J114" si="7">AVERAGE(G112/F112*100)</f>
        <v>100</v>
      </c>
      <c r="J112" s="433">
        <f t="shared" si="7"/>
        <v>100</v>
      </c>
    </row>
    <row r="113" spans="1:10" s="172" customFormat="1" x14ac:dyDescent="0.2">
      <c r="A113" s="333" t="s">
        <v>317</v>
      </c>
      <c r="B113" s="186"/>
      <c r="C113" s="229">
        <v>426</v>
      </c>
      <c r="D113" s="230" t="s">
        <v>120</v>
      </c>
      <c r="E113" s="188">
        <f t="shared" si="6"/>
        <v>5000</v>
      </c>
      <c r="F113" s="391">
        <f t="shared" si="6"/>
        <v>5000</v>
      </c>
      <c r="G113" s="391"/>
      <c r="H113" s="391"/>
      <c r="I113" s="433">
        <f t="shared" si="7"/>
        <v>0</v>
      </c>
      <c r="J113" s="433"/>
    </row>
    <row r="114" spans="1:10" s="172" customFormat="1" ht="15" hidden="1" customHeight="1" x14ac:dyDescent="0.2">
      <c r="A114" s="333" t="s">
        <v>317</v>
      </c>
      <c r="B114" s="190">
        <v>44</v>
      </c>
      <c r="C114" s="231">
        <v>4262</v>
      </c>
      <c r="D114" s="232" t="s">
        <v>205</v>
      </c>
      <c r="E114" s="192">
        <v>5000</v>
      </c>
      <c r="F114" s="394">
        <v>5000</v>
      </c>
      <c r="G114" s="394"/>
      <c r="H114" s="394"/>
      <c r="I114" s="433">
        <f t="shared" si="7"/>
        <v>0</v>
      </c>
      <c r="J114" s="433"/>
    </row>
    <row r="115" spans="1:10" s="172" customFormat="1" x14ac:dyDescent="0.2">
      <c r="A115" s="194"/>
      <c r="B115" s="194"/>
      <c r="C115" s="239"/>
      <c r="D115" s="240"/>
      <c r="E115" s="196"/>
      <c r="F115" s="396"/>
      <c r="G115" s="396"/>
      <c r="H115" s="396"/>
      <c r="I115" s="353"/>
      <c r="J115" s="353"/>
    </row>
    <row r="116" spans="1:10" s="254" customFormat="1" ht="15" x14ac:dyDescent="0.2">
      <c r="A116" s="251"/>
      <c r="B116" s="251"/>
      <c r="C116" s="251"/>
      <c r="D116" s="252" t="s">
        <v>187</v>
      </c>
      <c r="E116" s="253"/>
      <c r="F116" s="406"/>
      <c r="G116" s="406"/>
      <c r="H116" s="406"/>
      <c r="I116" s="350"/>
      <c r="J116" s="350"/>
    </row>
    <row r="117" spans="1:10" s="216" customFormat="1" ht="15" x14ac:dyDescent="0.25">
      <c r="A117" s="251"/>
      <c r="B117" s="251"/>
      <c r="C117" s="251"/>
      <c r="D117" s="338" t="s">
        <v>206</v>
      </c>
      <c r="E117" s="183"/>
      <c r="F117" s="389"/>
      <c r="G117" s="389"/>
      <c r="H117" s="389"/>
      <c r="I117" s="351"/>
      <c r="J117" s="351"/>
    </row>
    <row r="118" spans="1:10" s="197" customFormat="1" ht="15" x14ac:dyDescent="0.25">
      <c r="A118" s="256"/>
      <c r="B118" s="256"/>
      <c r="C118" s="256"/>
      <c r="D118" s="374" t="s">
        <v>306</v>
      </c>
      <c r="E118" s="185">
        <f t="shared" ref="E118:H120" si="8">SUM(E119)</f>
        <v>0</v>
      </c>
      <c r="F118" s="390">
        <f t="shared" si="8"/>
        <v>30000</v>
      </c>
      <c r="G118" s="390">
        <f t="shared" si="8"/>
        <v>30000</v>
      </c>
      <c r="H118" s="390">
        <f t="shared" si="8"/>
        <v>30000</v>
      </c>
      <c r="I118" s="434">
        <f>AVERAGE(G118/F118*100)</f>
        <v>100</v>
      </c>
      <c r="J118" s="434">
        <f>AVERAGE(H118/G118*100)</f>
        <v>100</v>
      </c>
    </row>
    <row r="119" spans="1:10" s="216" customFormat="1" ht="15" x14ac:dyDescent="0.2">
      <c r="A119" s="333" t="s">
        <v>318</v>
      </c>
      <c r="B119" s="186"/>
      <c r="C119" s="229">
        <v>32</v>
      </c>
      <c r="D119" s="230" t="s">
        <v>48</v>
      </c>
      <c r="E119" s="188">
        <f t="shared" si="8"/>
        <v>0</v>
      </c>
      <c r="F119" s="391">
        <f t="shared" si="8"/>
        <v>30000</v>
      </c>
      <c r="G119" s="391">
        <v>30000</v>
      </c>
      <c r="H119" s="391">
        <v>30000</v>
      </c>
      <c r="I119" s="433">
        <f t="shared" ref="I119:J121" si="9">AVERAGE(G119/F119*100)</f>
        <v>100</v>
      </c>
      <c r="J119" s="433">
        <f t="shared" si="9"/>
        <v>100</v>
      </c>
    </row>
    <row r="120" spans="1:10" s="197" customFormat="1" ht="14.25" x14ac:dyDescent="0.2">
      <c r="A120" s="333" t="s">
        <v>318</v>
      </c>
      <c r="B120" s="186"/>
      <c r="C120" s="229">
        <v>323</v>
      </c>
      <c r="D120" s="230" t="s">
        <v>57</v>
      </c>
      <c r="E120" s="188">
        <f t="shared" si="8"/>
        <v>0</v>
      </c>
      <c r="F120" s="391">
        <f t="shared" si="8"/>
        <v>30000</v>
      </c>
      <c r="G120" s="391"/>
      <c r="H120" s="391"/>
      <c r="I120" s="433">
        <f t="shared" si="9"/>
        <v>0</v>
      </c>
      <c r="J120" s="433"/>
    </row>
    <row r="121" spans="1:10" s="216" customFormat="1" ht="15" hidden="1" x14ac:dyDescent="0.2">
      <c r="A121" s="333" t="s">
        <v>318</v>
      </c>
      <c r="B121" s="190">
        <v>45</v>
      </c>
      <c r="C121" s="231">
        <v>3237</v>
      </c>
      <c r="D121" s="232" t="s">
        <v>63</v>
      </c>
      <c r="E121" s="192">
        <v>0</v>
      </c>
      <c r="F121" s="394">
        <v>30000</v>
      </c>
      <c r="G121" s="394"/>
      <c r="H121" s="394"/>
      <c r="I121" s="433">
        <f t="shared" si="9"/>
        <v>0</v>
      </c>
      <c r="J121" s="433"/>
    </row>
    <row r="122" spans="1:10" s="216" customFormat="1" ht="15" x14ac:dyDescent="0.2">
      <c r="A122" s="257"/>
      <c r="B122" s="168"/>
      <c r="C122" s="257"/>
      <c r="D122" s="168"/>
      <c r="E122" s="257"/>
      <c r="F122" s="407"/>
      <c r="G122" s="407"/>
      <c r="H122" s="407"/>
      <c r="I122" s="356"/>
      <c r="J122" s="356"/>
    </row>
    <row r="123" spans="1:10" s="197" customFormat="1" ht="15" x14ac:dyDescent="0.25">
      <c r="A123" s="242"/>
      <c r="B123" s="242"/>
      <c r="C123" s="242"/>
      <c r="D123" s="252" t="s">
        <v>187</v>
      </c>
      <c r="E123" s="181"/>
      <c r="F123" s="388"/>
      <c r="G123" s="388"/>
      <c r="H123" s="388"/>
      <c r="I123" s="350"/>
      <c r="J123" s="350"/>
    </row>
    <row r="124" spans="1:10" s="197" customFormat="1" ht="15" x14ac:dyDescent="0.25">
      <c r="A124" s="242"/>
      <c r="B124" s="242"/>
      <c r="C124" s="242"/>
      <c r="D124" s="338" t="s">
        <v>204</v>
      </c>
      <c r="E124" s="183"/>
      <c r="F124" s="389"/>
      <c r="G124" s="389"/>
      <c r="H124" s="389"/>
      <c r="I124" s="351"/>
      <c r="J124" s="351"/>
    </row>
    <row r="125" spans="1:10" ht="15" x14ac:dyDescent="0.25">
      <c r="A125" s="245"/>
      <c r="B125" s="245"/>
      <c r="C125" s="245"/>
      <c r="D125" s="374" t="s">
        <v>307</v>
      </c>
      <c r="E125" s="258">
        <f>SUM(E126+E129)</f>
        <v>10000</v>
      </c>
      <c r="F125" s="383">
        <f>SUM(F126+F129)</f>
        <v>10000</v>
      </c>
      <c r="G125" s="383">
        <f>SUM(G126+G129)</f>
        <v>10000</v>
      </c>
      <c r="H125" s="383">
        <f>SUM(H126+H129)</f>
        <v>10000</v>
      </c>
      <c r="I125" s="434">
        <f>AVERAGE(G125/F125*100)</f>
        <v>100</v>
      </c>
      <c r="J125" s="434">
        <f>AVERAGE(H125/G125*100)</f>
        <v>100</v>
      </c>
    </row>
    <row r="126" spans="1:10" x14ac:dyDescent="0.2">
      <c r="A126" s="333" t="s">
        <v>319</v>
      </c>
      <c r="B126" s="186"/>
      <c r="C126" s="229">
        <v>32</v>
      </c>
      <c r="D126" s="230" t="s">
        <v>48</v>
      </c>
      <c r="E126" s="188">
        <f>SUM(E127)</f>
        <v>0</v>
      </c>
      <c r="F126" s="391">
        <f t="shared" ref="F126:H127" si="10">SUM(F127)</f>
        <v>0</v>
      </c>
      <c r="G126" s="391">
        <f t="shared" si="10"/>
        <v>0</v>
      </c>
      <c r="H126" s="391">
        <f t="shared" si="10"/>
        <v>0</v>
      </c>
      <c r="I126" s="433">
        <v>0</v>
      </c>
      <c r="J126" s="433"/>
    </row>
    <row r="127" spans="1:10" x14ac:dyDescent="0.2">
      <c r="A127" s="333" t="s">
        <v>319</v>
      </c>
      <c r="B127" s="186"/>
      <c r="C127" s="229">
        <v>329</v>
      </c>
      <c r="D127" s="230" t="s">
        <v>66</v>
      </c>
      <c r="E127" s="188">
        <f>SUM(E128)</f>
        <v>0</v>
      </c>
      <c r="F127" s="391">
        <f t="shared" si="10"/>
        <v>0</v>
      </c>
      <c r="G127" s="391"/>
      <c r="H127" s="391"/>
      <c r="I127" s="433">
        <v>0</v>
      </c>
      <c r="J127" s="433"/>
    </row>
    <row r="128" spans="1:10" ht="14.25" hidden="1" customHeight="1" x14ac:dyDescent="0.2">
      <c r="A128" s="333" t="s">
        <v>319</v>
      </c>
      <c r="B128" s="190">
        <v>46</v>
      </c>
      <c r="C128" s="231">
        <v>3299</v>
      </c>
      <c r="D128" s="232" t="s">
        <v>66</v>
      </c>
      <c r="E128" s="192">
        <v>0</v>
      </c>
      <c r="F128" s="394">
        <v>0</v>
      </c>
      <c r="G128" s="394"/>
      <c r="H128" s="394"/>
      <c r="I128" s="433">
        <v>0</v>
      </c>
      <c r="J128" s="433"/>
    </row>
    <row r="129" spans="1:10" s="259" customFormat="1" x14ac:dyDescent="0.2">
      <c r="A129" s="333" t="s">
        <v>319</v>
      </c>
      <c r="B129" s="190"/>
      <c r="C129" s="187">
        <v>38</v>
      </c>
      <c r="D129" s="186" t="s">
        <v>207</v>
      </c>
      <c r="E129" s="188">
        <f>SUM(E130)</f>
        <v>10000</v>
      </c>
      <c r="F129" s="391">
        <f>SUM(F130)</f>
        <v>10000</v>
      </c>
      <c r="G129" s="391">
        <v>10000</v>
      </c>
      <c r="H129" s="391">
        <v>10000</v>
      </c>
      <c r="I129" s="433">
        <f>AVERAGE(G129/F129*100)</f>
        <v>100</v>
      </c>
      <c r="J129" s="433">
        <f>AVERAGE(H129/G129*100)</f>
        <v>100</v>
      </c>
    </row>
    <row r="130" spans="1:10" s="197" customFormat="1" ht="14.25" x14ac:dyDescent="0.2">
      <c r="A130" s="333" t="s">
        <v>319</v>
      </c>
      <c r="B130" s="190"/>
      <c r="C130" s="187">
        <v>383</v>
      </c>
      <c r="D130" s="186" t="s">
        <v>208</v>
      </c>
      <c r="E130" s="188">
        <f>SUM(E131)</f>
        <v>10000</v>
      </c>
      <c r="F130" s="391">
        <f>SUM(F131)</f>
        <v>10000</v>
      </c>
      <c r="G130" s="391"/>
      <c r="H130" s="391"/>
      <c r="I130" s="433">
        <f>AVERAGE(G130/F130*100)</f>
        <v>0</v>
      </c>
      <c r="J130" s="433"/>
    </row>
    <row r="131" spans="1:10" s="197" customFormat="1" ht="14.25" hidden="1" x14ac:dyDescent="0.2">
      <c r="A131" s="333" t="s">
        <v>319</v>
      </c>
      <c r="B131" s="190">
        <v>47</v>
      </c>
      <c r="C131" s="191">
        <v>3831</v>
      </c>
      <c r="D131" s="190" t="s">
        <v>209</v>
      </c>
      <c r="E131" s="192">
        <v>10000</v>
      </c>
      <c r="F131" s="394">
        <v>10000</v>
      </c>
      <c r="G131" s="394"/>
      <c r="H131" s="394"/>
      <c r="I131" s="433">
        <f>AVERAGE(G131/F131*100)</f>
        <v>0</v>
      </c>
      <c r="J131" s="433"/>
    </row>
    <row r="132" spans="1:10" s="261" customFormat="1" ht="13.5" thickBot="1" x14ac:dyDescent="0.25">
      <c r="A132" s="257"/>
      <c r="B132" s="168"/>
      <c r="C132" s="257"/>
      <c r="D132" s="168"/>
      <c r="E132" s="257"/>
      <c r="F132" s="407"/>
      <c r="G132" s="407"/>
      <c r="H132" s="407"/>
      <c r="I132" s="356"/>
      <c r="J132" s="356"/>
    </row>
    <row r="133" spans="1:10" s="262" customFormat="1" ht="17.25" thickBot="1" x14ac:dyDescent="0.3">
      <c r="A133" s="989" t="s">
        <v>210</v>
      </c>
      <c r="B133" s="990"/>
      <c r="C133" s="990"/>
      <c r="D133" s="991"/>
      <c r="E133" s="171">
        <f>SUM(E135+E144+E167)</f>
        <v>0</v>
      </c>
      <c r="F133" s="397">
        <f>SUM(F135+F144+F167)</f>
        <v>236000</v>
      </c>
      <c r="G133" s="397">
        <f>SUM(G135+G144+G167)</f>
        <v>245500</v>
      </c>
      <c r="H133" s="397">
        <f>SUM(H135+H144+H167)</f>
        <v>246000</v>
      </c>
      <c r="I133" s="347">
        <f>AVERAGE(G133/F133*100)</f>
        <v>104.02542372881356</v>
      </c>
      <c r="J133" s="347">
        <f>AVERAGE(H133/G133*100)</f>
        <v>100.20366598778003</v>
      </c>
    </row>
    <row r="134" spans="1:10" s="265" customFormat="1" ht="17.25" thickBot="1" x14ac:dyDescent="0.3">
      <c r="A134" s="263"/>
      <c r="B134" s="263"/>
      <c r="C134" s="263"/>
      <c r="D134" s="263"/>
      <c r="E134" s="264"/>
      <c r="F134" s="408"/>
      <c r="G134" s="408"/>
      <c r="H134" s="408"/>
      <c r="I134" s="348"/>
      <c r="J134" s="348"/>
    </row>
    <row r="135" spans="1:10" s="176" customFormat="1" ht="16.5" thickBot="1" x14ac:dyDescent="0.3">
      <c r="A135" s="986" t="s">
        <v>211</v>
      </c>
      <c r="B135" s="987"/>
      <c r="C135" s="987"/>
      <c r="D135" s="988"/>
      <c r="E135" s="175">
        <f>SUM(E139)</f>
        <v>0</v>
      </c>
      <c r="F135" s="386">
        <f>SUM(F139)</f>
        <v>15000</v>
      </c>
      <c r="G135" s="386">
        <f>SUM(G139)</f>
        <v>15000</v>
      </c>
      <c r="H135" s="386">
        <f>SUM(H139)</f>
        <v>15000</v>
      </c>
      <c r="I135" s="349">
        <f>AVERAGE(G135/F135*100)</f>
        <v>100</v>
      </c>
      <c r="J135" s="349">
        <f>AVERAGE(H135/G135*100)</f>
        <v>100</v>
      </c>
    </row>
    <row r="136" spans="1:10" s="176" customFormat="1" ht="15.75" x14ac:dyDescent="0.25">
      <c r="A136" s="266"/>
      <c r="B136" s="266"/>
      <c r="C136" s="266"/>
      <c r="D136" s="266"/>
      <c r="E136" s="267"/>
      <c r="F136" s="409"/>
      <c r="G136" s="409"/>
      <c r="H136" s="409"/>
      <c r="I136" s="357"/>
      <c r="J136" s="357"/>
    </row>
    <row r="137" spans="1:10" s="172" customFormat="1" ht="15" customHeight="1" x14ac:dyDescent="0.25">
      <c r="A137" s="242"/>
      <c r="B137" s="242"/>
      <c r="C137" s="242"/>
      <c r="D137" s="252" t="s">
        <v>212</v>
      </c>
      <c r="E137" s="268"/>
      <c r="F137" s="410"/>
      <c r="G137" s="410"/>
      <c r="H137" s="410"/>
      <c r="I137" s="268"/>
      <c r="J137" s="268"/>
    </row>
    <row r="138" spans="1:10" s="179" customFormat="1" ht="15" x14ac:dyDescent="0.25">
      <c r="A138" s="242"/>
      <c r="B138" s="242"/>
      <c r="C138" s="242"/>
      <c r="D138" s="339" t="s">
        <v>213</v>
      </c>
      <c r="E138" s="183"/>
      <c r="F138" s="389"/>
      <c r="G138" s="389"/>
      <c r="H138" s="389"/>
      <c r="I138" s="351"/>
      <c r="J138" s="351"/>
    </row>
    <row r="139" spans="1:10" s="179" customFormat="1" ht="15" x14ac:dyDescent="0.25">
      <c r="A139" s="242"/>
      <c r="B139" s="242"/>
      <c r="C139" s="242"/>
      <c r="D139" s="368" t="s">
        <v>308</v>
      </c>
      <c r="E139" s="269">
        <f t="shared" ref="E139:H141" si="11">SUM(E140)</f>
        <v>0</v>
      </c>
      <c r="F139" s="383">
        <f t="shared" si="11"/>
        <v>15000</v>
      </c>
      <c r="G139" s="383">
        <f t="shared" si="11"/>
        <v>15000</v>
      </c>
      <c r="H139" s="383">
        <f t="shared" si="11"/>
        <v>15000</v>
      </c>
      <c r="I139" s="434">
        <f>AVERAGE(G139/F139*100)</f>
        <v>100</v>
      </c>
      <c r="J139" s="434">
        <f>AVERAGE(H139/G139*100)</f>
        <v>100</v>
      </c>
    </row>
    <row r="140" spans="1:10" s="216" customFormat="1" ht="15" x14ac:dyDescent="0.2">
      <c r="A140" s="190" t="s">
        <v>301</v>
      </c>
      <c r="B140" s="186"/>
      <c r="C140" s="229">
        <v>32</v>
      </c>
      <c r="D140" s="186" t="s">
        <v>189</v>
      </c>
      <c r="E140" s="188">
        <f t="shared" si="11"/>
        <v>0</v>
      </c>
      <c r="F140" s="391">
        <f t="shared" si="11"/>
        <v>15000</v>
      </c>
      <c r="G140" s="391">
        <v>15000</v>
      </c>
      <c r="H140" s="391">
        <v>15000</v>
      </c>
      <c r="I140" s="433">
        <f t="shared" ref="I140:J142" si="12">AVERAGE(G140/F140*100)</f>
        <v>100</v>
      </c>
      <c r="J140" s="433">
        <f t="shared" si="12"/>
        <v>100</v>
      </c>
    </row>
    <row r="141" spans="1:10" s="216" customFormat="1" ht="15" x14ac:dyDescent="0.2">
      <c r="A141" s="190" t="s">
        <v>301</v>
      </c>
      <c r="B141" s="186"/>
      <c r="C141" s="187">
        <v>323</v>
      </c>
      <c r="D141" s="186" t="s">
        <v>57</v>
      </c>
      <c r="E141" s="188">
        <f t="shared" si="11"/>
        <v>0</v>
      </c>
      <c r="F141" s="391">
        <f t="shared" si="11"/>
        <v>15000</v>
      </c>
      <c r="G141" s="391"/>
      <c r="H141" s="391"/>
      <c r="I141" s="433">
        <f t="shared" si="12"/>
        <v>0</v>
      </c>
      <c r="J141" s="433"/>
    </row>
    <row r="142" spans="1:10" s="197" customFormat="1" ht="14.25" hidden="1" x14ac:dyDescent="0.2">
      <c r="A142" s="190" t="s">
        <v>301</v>
      </c>
      <c r="B142" s="190">
        <v>48</v>
      </c>
      <c r="C142" s="191">
        <v>3237</v>
      </c>
      <c r="D142" s="190" t="s">
        <v>63</v>
      </c>
      <c r="E142" s="192">
        <v>0</v>
      </c>
      <c r="F142" s="394">
        <v>15000</v>
      </c>
      <c r="G142" s="394"/>
      <c r="H142" s="394"/>
      <c r="I142" s="433">
        <f t="shared" si="12"/>
        <v>0</v>
      </c>
      <c r="J142" s="433"/>
    </row>
    <row r="143" spans="1:10" s="197" customFormat="1" ht="15" thickBot="1" x14ac:dyDescent="0.25">
      <c r="A143" s="194"/>
      <c r="B143" s="194"/>
      <c r="C143" s="195"/>
      <c r="D143" s="194"/>
      <c r="E143" s="196"/>
      <c r="F143" s="396"/>
      <c r="G143" s="396"/>
      <c r="H143" s="396"/>
      <c r="I143" s="353"/>
      <c r="J143" s="353"/>
    </row>
    <row r="144" spans="1:10" s="172" customFormat="1" ht="15.75" customHeight="1" thickBot="1" x14ac:dyDescent="0.3">
      <c r="A144" s="986" t="s">
        <v>214</v>
      </c>
      <c r="B144" s="987"/>
      <c r="C144" s="987"/>
      <c r="D144" s="988"/>
      <c r="E144" s="175">
        <f>SUM(E148+E155+E162)</f>
        <v>0</v>
      </c>
      <c r="F144" s="386">
        <f>SUM(F148+F155+F162)</f>
        <v>30000</v>
      </c>
      <c r="G144" s="386">
        <f>SUM(G148+G155+G162)</f>
        <v>30500</v>
      </c>
      <c r="H144" s="386">
        <f>SUM(H148+H155+H162)</f>
        <v>31000</v>
      </c>
      <c r="I144" s="349">
        <f>AVERAGE(G144/F144*100)</f>
        <v>101.66666666666666</v>
      </c>
      <c r="J144" s="349">
        <f>AVERAGE(H144/G144*100)</f>
        <v>101.63934426229508</v>
      </c>
    </row>
    <row r="145" spans="1:10" s="172" customFormat="1" ht="15.75" customHeight="1" x14ac:dyDescent="0.25">
      <c r="A145" s="266"/>
      <c r="B145" s="266"/>
      <c r="C145" s="266"/>
      <c r="D145" s="266"/>
      <c r="E145" s="267"/>
      <c r="F145" s="409"/>
      <c r="G145" s="409"/>
      <c r="H145" s="409"/>
      <c r="I145" s="348"/>
      <c r="J145" s="348"/>
    </row>
    <row r="146" spans="1:10" s="172" customFormat="1" ht="12.75" customHeight="1" x14ac:dyDescent="0.25">
      <c r="A146" s="242"/>
      <c r="B146" s="242"/>
      <c r="C146" s="242"/>
      <c r="D146" s="252" t="s">
        <v>212</v>
      </c>
      <c r="E146" s="181"/>
      <c r="F146" s="388"/>
      <c r="G146" s="388"/>
      <c r="H146" s="388"/>
      <c r="I146" s="350"/>
      <c r="J146" s="350"/>
    </row>
    <row r="147" spans="1:10" s="172" customFormat="1" ht="12.75" customHeight="1" x14ac:dyDescent="0.25">
      <c r="A147" s="242"/>
      <c r="B147" s="242"/>
      <c r="C147" s="242"/>
      <c r="D147" s="338" t="s">
        <v>206</v>
      </c>
      <c r="E147" s="183"/>
      <c r="F147" s="389"/>
      <c r="G147" s="389"/>
      <c r="H147" s="389"/>
      <c r="I147" s="351"/>
      <c r="J147" s="351"/>
    </row>
    <row r="148" spans="1:10" s="172" customFormat="1" ht="15.75" customHeight="1" x14ac:dyDescent="0.25">
      <c r="A148" s="242"/>
      <c r="B148" s="242"/>
      <c r="C148" s="242"/>
      <c r="D148" s="374" t="s">
        <v>309</v>
      </c>
      <c r="E148" s="269">
        <f t="shared" ref="E148:H149" si="13">SUM(E149)</f>
        <v>0</v>
      </c>
      <c r="F148" s="383">
        <f t="shared" si="13"/>
        <v>2000</v>
      </c>
      <c r="G148" s="383">
        <f t="shared" si="13"/>
        <v>1500</v>
      </c>
      <c r="H148" s="383">
        <f t="shared" si="13"/>
        <v>1000</v>
      </c>
      <c r="I148" s="434">
        <f>AVERAGE(G148/F148*100)</f>
        <v>75</v>
      </c>
      <c r="J148" s="434">
        <f>AVERAGE(H148/G148*100)</f>
        <v>66.666666666666657</v>
      </c>
    </row>
    <row r="149" spans="1:10" s="216" customFormat="1" ht="15" x14ac:dyDescent="0.2">
      <c r="A149" s="190" t="s">
        <v>302</v>
      </c>
      <c r="B149" s="186"/>
      <c r="C149" s="187">
        <v>38</v>
      </c>
      <c r="D149" s="186" t="s">
        <v>207</v>
      </c>
      <c r="E149" s="188">
        <f t="shared" si="13"/>
        <v>0</v>
      </c>
      <c r="F149" s="391">
        <f t="shared" si="13"/>
        <v>2000</v>
      </c>
      <c r="G149" s="391">
        <v>1500</v>
      </c>
      <c r="H149" s="391">
        <v>1000</v>
      </c>
      <c r="I149" s="433">
        <f t="shared" ref="I149:J151" si="14">AVERAGE(G149/F149*100)</f>
        <v>75</v>
      </c>
      <c r="J149" s="433">
        <f t="shared" si="14"/>
        <v>66.666666666666657</v>
      </c>
    </row>
    <row r="150" spans="1:10" s="216" customFormat="1" ht="15" x14ac:dyDescent="0.2">
      <c r="A150" s="190" t="s">
        <v>302</v>
      </c>
      <c r="B150" s="186"/>
      <c r="C150" s="187">
        <v>381</v>
      </c>
      <c r="D150" s="186" t="s">
        <v>38</v>
      </c>
      <c r="E150" s="188">
        <f>SUM(E151)</f>
        <v>0</v>
      </c>
      <c r="F150" s="391">
        <f>SUM(F151)</f>
        <v>2000</v>
      </c>
      <c r="G150" s="391"/>
      <c r="H150" s="391"/>
      <c r="I150" s="433">
        <f t="shared" si="14"/>
        <v>0</v>
      </c>
      <c r="J150" s="433"/>
    </row>
    <row r="151" spans="1:10" s="197" customFormat="1" ht="14.25" hidden="1" x14ac:dyDescent="0.2">
      <c r="A151" s="190" t="s">
        <v>302</v>
      </c>
      <c r="B151" s="190">
        <v>49</v>
      </c>
      <c r="C151" s="191">
        <v>38129</v>
      </c>
      <c r="D151" s="190" t="s">
        <v>215</v>
      </c>
      <c r="E151" s="192">
        <v>0</v>
      </c>
      <c r="F151" s="394">
        <v>2000</v>
      </c>
      <c r="G151" s="394"/>
      <c r="H151" s="394"/>
      <c r="I151" s="433">
        <f t="shared" si="14"/>
        <v>0</v>
      </c>
      <c r="J151" s="433"/>
    </row>
    <row r="152" spans="1:10" s="197" customFormat="1" ht="14.25" x14ac:dyDescent="0.2">
      <c r="A152" s="194"/>
      <c r="B152" s="194"/>
      <c r="C152" s="195"/>
      <c r="D152" s="194"/>
      <c r="E152" s="196"/>
      <c r="F152" s="396"/>
      <c r="G152" s="396"/>
      <c r="H152" s="396"/>
      <c r="I152" s="353"/>
      <c r="J152" s="353"/>
    </row>
    <row r="153" spans="1:10" s="172" customFormat="1" ht="12.75" customHeight="1" x14ac:dyDescent="0.25">
      <c r="A153" s="242"/>
      <c r="B153" s="242"/>
      <c r="C153" s="242"/>
      <c r="D153" s="252" t="s">
        <v>212</v>
      </c>
      <c r="E153" s="181"/>
      <c r="F153" s="388"/>
      <c r="G153" s="388"/>
      <c r="H153" s="388"/>
      <c r="I153" s="350"/>
      <c r="J153" s="350"/>
    </row>
    <row r="154" spans="1:10" s="172" customFormat="1" ht="12.75" customHeight="1" x14ac:dyDescent="0.25">
      <c r="A154" s="242"/>
      <c r="B154" s="242"/>
      <c r="C154" s="242"/>
      <c r="D154" s="338" t="s">
        <v>206</v>
      </c>
      <c r="E154" s="183"/>
      <c r="F154" s="389"/>
      <c r="G154" s="389"/>
      <c r="H154" s="389"/>
      <c r="I154" s="351"/>
      <c r="J154" s="351"/>
    </row>
    <row r="155" spans="1:10" s="172" customFormat="1" ht="15.75" customHeight="1" x14ac:dyDescent="0.25">
      <c r="A155" s="242"/>
      <c r="B155" s="242"/>
      <c r="C155" s="242"/>
      <c r="D155" s="374" t="s">
        <v>310</v>
      </c>
      <c r="E155" s="269">
        <f>SUM(E156)</f>
        <v>0</v>
      </c>
      <c r="F155" s="383">
        <f t="shared" ref="F155:H157" si="15">SUM(F156)</f>
        <v>25000</v>
      </c>
      <c r="G155" s="383">
        <f t="shared" si="15"/>
        <v>25000</v>
      </c>
      <c r="H155" s="383">
        <f t="shared" si="15"/>
        <v>25000</v>
      </c>
      <c r="I155" s="434">
        <f>AVERAGE(G155/F155*100)</f>
        <v>100</v>
      </c>
      <c r="J155" s="434">
        <f>AVERAGE(H155/G155*100)</f>
        <v>100</v>
      </c>
    </row>
    <row r="156" spans="1:10" s="216" customFormat="1" ht="15" x14ac:dyDescent="0.2">
      <c r="A156" s="190" t="s">
        <v>320</v>
      </c>
      <c r="B156" s="186"/>
      <c r="C156" s="187">
        <v>37</v>
      </c>
      <c r="D156" s="186" t="s">
        <v>284</v>
      </c>
      <c r="E156" s="188">
        <f>SUM(E157)</f>
        <v>0</v>
      </c>
      <c r="F156" s="391">
        <f t="shared" si="15"/>
        <v>25000</v>
      </c>
      <c r="G156" s="391">
        <v>25000</v>
      </c>
      <c r="H156" s="391">
        <v>25000</v>
      </c>
      <c r="I156" s="433">
        <f t="shared" ref="I156:J158" si="16">AVERAGE(G156/F156*100)</f>
        <v>100</v>
      </c>
      <c r="J156" s="433">
        <f t="shared" si="16"/>
        <v>100</v>
      </c>
    </row>
    <row r="157" spans="1:10" s="216" customFormat="1" ht="15" x14ac:dyDescent="0.2">
      <c r="A157" s="190" t="s">
        <v>320</v>
      </c>
      <c r="B157" s="186"/>
      <c r="C157" s="187">
        <v>372</v>
      </c>
      <c r="D157" s="186" t="s">
        <v>285</v>
      </c>
      <c r="E157" s="188">
        <f>SUM(E158)</f>
        <v>0</v>
      </c>
      <c r="F157" s="391">
        <f t="shared" si="15"/>
        <v>25000</v>
      </c>
      <c r="G157" s="391"/>
      <c r="H157" s="391"/>
      <c r="I157" s="433">
        <f t="shared" si="16"/>
        <v>0</v>
      </c>
      <c r="J157" s="433"/>
    </row>
    <row r="158" spans="1:10" s="197" customFormat="1" ht="14.25" hidden="1" x14ac:dyDescent="0.2">
      <c r="A158" s="190" t="s">
        <v>320</v>
      </c>
      <c r="B158" s="190">
        <v>50</v>
      </c>
      <c r="C158" s="191">
        <v>3721</v>
      </c>
      <c r="D158" s="190" t="s">
        <v>284</v>
      </c>
      <c r="E158" s="192">
        <v>0</v>
      </c>
      <c r="F158" s="394">
        <v>25000</v>
      </c>
      <c r="G158" s="394"/>
      <c r="H158" s="394"/>
      <c r="I158" s="433">
        <f t="shared" si="16"/>
        <v>0</v>
      </c>
      <c r="J158" s="433"/>
    </row>
    <row r="159" spans="1:10" s="197" customFormat="1" ht="14.25" x14ac:dyDescent="0.2">
      <c r="A159" s="194"/>
      <c r="B159" s="194"/>
      <c r="C159" s="195"/>
      <c r="D159" s="194"/>
      <c r="E159" s="196"/>
      <c r="F159" s="396"/>
      <c r="G159" s="396"/>
      <c r="H159" s="396"/>
      <c r="I159" s="353"/>
      <c r="J159" s="353"/>
    </row>
    <row r="160" spans="1:10" s="172" customFormat="1" ht="12.75" customHeight="1" x14ac:dyDescent="0.25">
      <c r="A160" s="242"/>
      <c r="B160" s="242"/>
      <c r="C160" s="242"/>
      <c r="D160" s="252" t="s">
        <v>212</v>
      </c>
      <c r="E160" s="181"/>
      <c r="F160" s="388"/>
      <c r="G160" s="388"/>
      <c r="H160" s="388"/>
      <c r="I160" s="350"/>
      <c r="J160" s="350"/>
    </row>
    <row r="161" spans="1:10" s="172" customFormat="1" ht="12.75" customHeight="1" x14ac:dyDescent="0.25">
      <c r="A161" s="242"/>
      <c r="B161" s="242"/>
      <c r="C161" s="242"/>
      <c r="D161" s="338" t="s">
        <v>206</v>
      </c>
      <c r="E161" s="183"/>
      <c r="F161" s="389"/>
      <c r="G161" s="389"/>
      <c r="H161" s="389"/>
      <c r="I161" s="351"/>
      <c r="J161" s="351"/>
    </row>
    <row r="162" spans="1:10" s="172" customFormat="1" ht="15.75" customHeight="1" x14ac:dyDescent="0.25">
      <c r="A162" s="242"/>
      <c r="B162" s="242"/>
      <c r="C162" s="242"/>
      <c r="D162" s="374" t="s">
        <v>311</v>
      </c>
      <c r="E162" s="269">
        <f t="shared" ref="E162:H164" si="17">SUM(E163)</f>
        <v>0</v>
      </c>
      <c r="F162" s="383">
        <f t="shared" si="17"/>
        <v>3000</v>
      </c>
      <c r="G162" s="383">
        <f t="shared" si="17"/>
        <v>4000</v>
      </c>
      <c r="H162" s="383">
        <f t="shared" si="17"/>
        <v>5000</v>
      </c>
      <c r="I162" s="434">
        <f>AVERAGE(G162/F162*100)</f>
        <v>133.33333333333331</v>
      </c>
      <c r="J162" s="434">
        <f>AVERAGE(H162/G162*100)</f>
        <v>125</v>
      </c>
    </row>
    <row r="163" spans="1:10" s="216" customFormat="1" ht="15" x14ac:dyDescent="0.2">
      <c r="A163" s="190" t="s">
        <v>321</v>
      </c>
      <c r="B163" s="186"/>
      <c r="C163" s="187">
        <v>37</v>
      </c>
      <c r="D163" s="186" t="s">
        <v>284</v>
      </c>
      <c r="E163" s="188">
        <f t="shared" si="17"/>
        <v>0</v>
      </c>
      <c r="F163" s="391">
        <f t="shared" si="17"/>
        <v>3000</v>
      </c>
      <c r="G163" s="391">
        <v>4000</v>
      </c>
      <c r="H163" s="391">
        <v>5000</v>
      </c>
      <c r="I163" s="433">
        <f t="shared" ref="I163:J165" si="18">AVERAGE(G163/F163*100)</f>
        <v>133.33333333333331</v>
      </c>
      <c r="J163" s="433">
        <f t="shared" si="18"/>
        <v>125</v>
      </c>
    </row>
    <row r="164" spans="1:10" s="216" customFormat="1" ht="15" x14ac:dyDescent="0.2">
      <c r="A164" s="190" t="s">
        <v>321</v>
      </c>
      <c r="B164" s="186"/>
      <c r="C164" s="187">
        <v>372</v>
      </c>
      <c r="D164" s="186" t="s">
        <v>285</v>
      </c>
      <c r="E164" s="188">
        <f>SUM(E165)</f>
        <v>0</v>
      </c>
      <c r="F164" s="391">
        <f t="shared" si="17"/>
        <v>3000</v>
      </c>
      <c r="G164" s="391"/>
      <c r="H164" s="391"/>
      <c r="I164" s="433">
        <f t="shared" si="18"/>
        <v>0</v>
      </c>
      <c r="J164" s="433"/>
    </row>
    <row r="165" spans="1:10" s="197" customFormat="1" ht="14.25" hidden="1" x14ac:dyDescent="0.2">
      <c r="A165" s="190" t="s">
        <v>321</v>
      </c>
      <c r="B165" s="190">
        <v>51</v>
      </c>
      <c r="C165" s="191">
        <v>3722</v>
      </c>
      <c r="D165" s="190" t="s">
        <v>80</v>
      </c>
      <c r="E165" s="192">
        <v>0</v>
      </c>
      <c r="F165" s="394">
        <v>3000</v>
      </c>
      <c r="G165" s="394"/>
      <c r="H165" s="394"/>
      <c r="I165" s="433">
        <f t="shared" si="18"/>
        <v>0</v>
      </c>
      <c r="J165" s="433"/>
    </row>
    <row r="166" spans="1:10" s="197" customFormat="1" ht="15" thickBot="1" x14ac:dyDescent="0.25">
      <c r="A166" s="194"/>
      <c r="B166" s="194"/>
      <c r="C166" s="195"/>
      <c r="D166" s="194"/>
      <c r="E166" s="196"/>
      <c r="F166" s="396"/>
      <c r="G166" s="396"/>
      <c r="H166" s="396"/>
      <c r="I166" s="353"/>
      <c r="J166" s="353"/>
    </row>
    <row r="167" spans="1:10" s="172" customFormat="1" ht="15.75" customHeight="1" thickBot="1" x14ac:dyDescent="0.3">
      <c r="A167" s="986" t="s">
        <v>283</v>
      </c>
      <c r="B167" s="987"/>
      <c r="C167" s="987"/>
      <c r="D167" s="988"/>
      <c r="E167" s="175">
        <f>SUM(E171)</f>
        <v>0</v>
      </c>
      <c r="F167" s="386">
        <f>SUM(F171)</f>
        <v>191000</v>
      </c>
      <c r="G167" s="386">
        <f>SUM(G171)</f>
        <v>200000</v>
      </c>
      <c r="H167" s="386">
        <f>SUM(H171)</f>
        <v>200000</v>
      </c>
      <c r="I167" s="349">
        <f>AVERAGE(G167/F167*100)</f>
        <v>104.71204188481676</v>
      </c>
      <c r="J167" s="349">
        <f>AVERAGE(H167/G167*100)</f>
        <v>100</v>
      </c>
    </row>
    <row r="168" spans="1:10" s="172" customFormat="1" ht="15.75" customHeight="1" x14ac:dyDescent="0.25">
      <c r="A168" s="266"/>
      <c r="B168" s="266"/>
      <c r="C168" s="266"/>
      <c r="D168" s="266"/>
      <c r="E168" s="267"/>
      <c r="F168" s="409"/>
      <c r="G168" s="409"/>
      <c r="H168" s="409"/>
      <c r="I168" s="348"/>
      <c r="J168" s="348"/>
    </row>
    <row r="169" spans="1:10" s="172" customFormat="1" ht="12.75" customHeight="1" x14ac:dyDescent="0.25">
      <c r="A169" s="242"/>
      <c r="B169" s="242"/>
      <c r="C169" s="242"/>
      <c r="D169" s="252" t="s">
        <v>212</v>
      </c>
      <c r="E169" s="181"/>
      <c r="F169" s="388"/>
      <c r="G169" s="388"/>
      <c r="H169" s="388"/>
      <c r="I169" s="350"/>
      <c r="J169" s="350"/>
    </row>
    <row r="170" spans="1:10" s="172" customFormat="1" ht="12.75" customHeight="1" x14ac:dyDescent="0.25">
      <c r="A170" s="242"/>
      <c r="B170" s="242"/>
      <c r="C170" s="242"/>
      <c r="D170" s="338" t="s">
        <v>206</v>
      </c>
      <c r="E170" s="183"/>
      <c r="F170" s="389"/>
      <c r="G170" s="389"/>
      <c r="H170" s="389"/>
      <c r="I170" s="351"/>
      <c r="J170" s="351"/>
    </row>
    <row r="171" spans="1:10" s="172" customFormat="1" ht="15.75" customHeight="1" x14ac:dyDescent="0.25">
      <c r="A171" s="242"/>
      <c r="B171" s="242"/>
      <c r="C171" s="242"/>
      <c r="D171" s="374" t="s">
        <v>312</v>
      </c>
      <c r="E171" s="269">
        <f t="shared" ref="E171:H172" si="19">SUM(E172)</f>
        <v>0</v>
      </c>
      <c r="F171" s="383">
        <f t="shared" si="19"/>
        <v>191000</v>
      </c>
      <c r="G171" s="383">
        <f t="shared" si="19"/>
        <v>200000</v>
      </c>
      <c r="H171" s="383">
        <f t="shared" si="19"/>
        <v>200000</v>
      </c>
      <c r="I171" s="434">
        <f>AVERAGE(G171/F171*100)</f>
        <v>104.71204188481676</v>
      </c>
      <c r="J171" s="434">
        <f>AVERAGE(H171/G171*100)</f>
        <v>100</v>
      </c>
    </row>
    <row r="172" spans="1:10" s="216" customFormat="1" ht="15" x14ac:dyDescent="0.2">
      <c r="A172" s="190" t="s">
        <v>322</v>
      </c>
      <c r="B172" s="186"/>
      <c r="C172" s="187">
        <v>37</v>
      </c>
      <c r="D172" s="186" t="s">
        <v>284</v>
      </c>
      <c r="E172" s="188">
        <f t="shared" si="19"/>
        <v>0</v>
      </c>
      <c r="F172" s="391">
        <f t="shared" si="19"/>
        <v>191000</v>
      </c>
      <c r="G172" s="391">
        <v>200000</v>
      </c>
      <c r="H172" s="391">
        <v>200000</v>
      </c>
      <c r="I172" s="433">
        <f t="shared" ref="I172:J174" si="20">AVERAGE(G172/F172*100)</f>
        <v>104.71204188481676</v>
      </c>
      <c r="J172" s="433">
        <f t="shared" si="20"/>
        <v>100</v>
      </c>
    </row>
    <row r="173" spans="1:10" s="216" customFormat="1" ht="15" x14ac:dyDescent="0.2">
      <c r="A173" s="190" t="s">
        <v>322</v>
      </c>
      <c r="B173" s="186"/>
      <c r="C173" s="187">
        <v>372</v>
      </c>
      <c r="D173" s="186" t="s">
        <v>285</v>
      </c>
      <c r="E173" s="188">
        <f>SUM(E174)</f>
        <v>0</v>
      </c>
      <c r="F173" s="391">
        <f>SUM(F174)</f>
        <v>191000</v>
      </c>
      <c r="G173" s="391"/>
      <c r="H173" s="391"/>
      <c r="I173" s="433">
        <f t="shared" si="20"/>
        <v>0</v>
      </c>
      <c r="J173" s="433"/>
    </row>
    <row r="174" spans="1:10" s="197" customFormat="1" ht="14.25" hidden="1" x14ac:dyDescent="0.2">
      <c r="A174" s="190" t="s">
        <v>322</v>
      </c>
      <c r="B174" s="190">
        <v>52</v>
      </c>
      <c r="C174" s="191">
        <v>37215</v>
      </c>
      <c r="D174" s="190" t="s">
        <v>286</v>
      </c>
      <c r="E174" s="192">
        <v>0</v>
      </c>
      <c r="F174" s="394">
        <v>191000</v>
      </c>
      <c r="G174" s="394"/>
      <c r="H174" s="394"/>
      <c r="I174" s="433">
        <f t="shared" si="20"/>
        <v>0</v>
      </c>
      <c r="J174" s="433"/>
    </row>
    <row r="175" spans="1:10" s="197" customFormat="1" ht="15" thickBot="1" x14ac:dyDescent="0.25">
      <c r="A175" s="194"/>
      <c r="B175" s="194"/>
      <c r="C175" s="195"/>
      <c r="D175" s="194"/>
      <c r="E175" s="196"/>
      <c r="F175" s="396"/>
      <c r="G175" s="396"/>
      <c r="H175" s="396"/>
      <c r="I175" s="353"/>
      <c r="J175" s="353"/>
    </row>
    <row r="176" spans="1:10" s="265" customFormat="1" ht="17.25" thickBot="1" x14ac:dyDescent="0.3">
      <c r="A176" s="1021" t="s">
        <v>282</v>
      </c>
      <c r="B176" s="1022"/>
      <c r="C176" s="1022"/>
      <c r="D176" s="1023"/>
      <c r="E176" s="270">
        <f>SUM(E178+E199)</f>
        <v>360000</v>
      </c>
      <c r="F176" s="411">
        <f>SUM(F178+F199)</f>
        <v>141000</v>
      </c>
      <c r="G176" s="411">
        <f>SUM(G178+G199)</f>
        <v>149000</v>
      </c>
      <c r="H176" s="411">
        <f>SUM(H178+H199)</f>
        <v>154000</v>
      </c>
      <c r="I176" s="347">
        <f>AVERAGE(G176/F176*100)</f>
        <v>105.67375886524823</v>
      </c>
      <c r="J176" s="347">
        <f>AVERAGE(H176/G176*100)</f>
        <v>103.35570469798658</v>
      </c>
    </row>
    <row r="177" spans="1:10" s="265" customFormat="1" ht="17.25" thickBot="1" x14ac:dyDescent="0.3">
      <c r="A177" s="263"/>
      <c r="B177" s="263"/>
      <c r="C177" s="263"/>
      <c r="D177" s="263"/>
      <c r="E177" s="264"/>
      <c r="F177" s="408"/>
      <c r="G177" s="408"/>
      <c r="H177" s="408"/>
      <c r="I177" s="348"/>
      <c r="J177" s="348"/>
    </row>
    <row r="178" spans="1:10" s="176" customFormat="1" ht="16.5" thickBot="1" x14ac:dyDescent="0.3">
      <c r="A178" s="986" t="s">
        <v>216</v>
      </c>
      <c r="B178" s="987"/>
      <c r="C178" s="987"/>
      <c r="D178" s="988"/>
      <c r="E178" s="175">
        <f>SUM(E183+E194)</f>
        <v>360000</v>
      </c>
      <c r="F178" s="386">
        <f>SUM(F183+F194)</f>
        <v>106000</v>
      </c>
      <c r="G178" s="386">
        <f>SUM(G183+G194)</f>
        <v>99000</v>
      </c>
      <c r="H178" s="386">
        <f>SUM(H183+H194)</f>
        <v>104000</v>
      </c>
      <c r="I178" s="349">
        <f>AVERAGE(G178/F178*100)</f>
        <v>93.396226415094347</v>
      </c>
      <c r="J178" s="349">
        <f>AVERAGE(H178/G178*100)</f>
        <v>105.05050505050507</v>
      </c>
    </row>
    <row r="179" spans="1:10" s="176" customFormat="1" ht="15.75" x14ac:dyDescent="0.25">
      <c r="A179" s="266"/>
      <c r="B179" s="266"/>
      <c r="C179" s="266"/>
      <c r="D179" s="266"/>
      <c r="E179" s="271"/>
      <c r="F179" s="412"/>
      <c r="G179" s="412"/>
      <c r="H179" s="412"/>
      <c r="I179" s="348"/>
      <c r="J179" s="348"/>
    </row>
    <row r="180" spans="1:10" s="172" customFormat="1" ht="15" x14ac:dyDescent="0.25">
      <c r="A180" s="242"/>
      <c r="B180" s="242"/>
      <c r="C180" s="242"/>
      <c r="D180" s="180" t="s">
        <v>217</v>
      </c>
      <c r="E180" s="181"/>
      <c r="F180" s="388"/>
      <c r="G180" s="388"/>
      <c r="H180" s="388"/>
      <c r="I180" s="358"/>
      <c r="J180" s="358"/>
    </row>
    <row r="181" spans="1:10" s="172" customFormat="1" ht="15" customHeight="1" x14ac:dyDescent="0.25">
      <c r="A181" s="242"/>
      <c r="B181" s="242"/>
      <c r="C181" s="242"/>
      <c r="D181" s="338" t="s">
        <v>218</v>
      </c>
      <c r="E181" s="183"/>
      <c r="F181" s="389"/>
      <c r="G181" s="389"/>
      <c r="H181" s="389"/>
      <c r="I181" s="359"/>
      <c r="J181" s="359"/>
    </row>
    <row r="182" spans="1:10" s="172" customFormat="1" ht="15" customHeight="1" x14ac:dyDescent="0.25">
      <c r="A182" s="242"/>
      <c r="B182" s="242"/>
      <c r="C182" s="242"/>
      <c r="D182" s="992" t="s">
        <v>313</v>
      </c>
      <c r="E182" s="183"/>
      <c r="F182" s="389"/>
      <c r="G182" s="389"/>
      <c r="H182" s="389"/>
      <c r="I182" s="360"/>
      <c r="J182" s="360"/>
    </row>
    <row r="183" spans="1:10" s="172" customFormat="1" ht="15.75" customHeight="1" x14ac:dyDescent="0.25">
      <c r="A183" s="245"/>
      <c r="B183" s="245"/>
      <c r="C183" s="245"/>
      <c r="D183" s="993"/>
      <c r="E183" s="269">
        <f>SUM(E184+E188)</f>
        <v>360000</v>
      </c>
      <c r="F183" s="383">
        <f>SUM(F184+F188)</f>
        <v>102000</v>
      </c>
      <c r="G183" s="383">
        <f>SUM(G184+G188)</f>
        <v>95000</v>
      </c>
      <c r="H183" s="383">
        <f>SUM(H184+H188)</f>
        <v>100000</v>
      </c>
      <c r="I183" s="434">
        <f>AVERAGE(G183/F183*100)</f>
        <v>93.137254901960787</v>
      </c>
      <c r="J183" s="434">
        <f>AVERAGE(H183/G183*100)</f>
        <v>105.26315789473684</v>
      </c>
    </row>
    <row r="184" spans="1:10" s="216" customFormat="1" ht="15" x14ac:dyDescent="0.2">
      <c r="A184" s="231" t="s">
        <v>301</v>
      </c>
      <c r="B184" s="186"/>
      <c r="C184" s="229">
        <v>37</v>
      </c>
      <c r="D184" s="230" t="s">
        <v>78</v>
      </c>
      <c r="E184" s="188">
        <f>SUM(E185)</f>
        <v>340000</v>
      </c>
      <c r="F184" s="391">
        <f>SUM(F185)</f>
        <v>87000</v>
      </c>
      <c r="G184" s="391">
        <v>85000</v>
      </c>
      <c r="H184" s="391">
        <v>90000</v>
      </c>
      <c r="I184" s="433">
        <f t="shared" ref="I184:J190" si="21">AVERAGE(G184/F184*100)</f>
        <v>97.701149425287355</v>
      </c>
      <c r="J184" s="433">
        <f t="shared" si="21"/>
        <v>105.88235294117648</v>
      </c>
    </row>
    <row r="185" spans="1:10" s="197" customFormat="1" ht="14.25" x14ac:dyDescent="0.2">
      <c r="A185" s="231" t="s">
        <v>301</v>
      </c>
      <c r="B185" s="186"/>
      <c r="C185" s="229">
        <v>372</v>
      </c>
      <c r="D185" s="230" t="s">
        <v>78</v>
      </c>
      <c r="E185" s="188">
        <f>SUM(E186:E187)</f>
        <v>340000</v>
      </c>
      <c r="F185" s="391">
        <f>SUM(F186:F187)</f>
        <v>87000</v>
      </c>
      <c r="G185" s="391"/>
      <c r="H185" s="391"/>
      <c r="I185" s="433">
        <f t="shared" si="21"/>
        <v>0</v>
      </c>
      <c r="J185" s="433"/>
    </row>
    <row r="186" spans="1:10" s="197" customFormat="1" ht="14.25" hidden="1" x14ac:dyDescent="0.2">
      <c r="A186" s="231" t="s">
        <v>301</v>
      </c>
      <c r="B186" s="190">
        <v>53</v>
      </c>
      <c r="C186" s="231">
        <v>3721</v>
      </c>
      <c r="D186" s="232" t="s">
        <v>79</v>
      </c>
      <c r="E186" s="192">
        <v>320000</v>
      </c>
      <c r="F186" s="394">
        <v>80000</v>
      </c>
      <c r="G186" s="394"/>
      <c r="H186" s="394"/>
      <c r="I186" s="433">
        <f t="shared" si="21"/>
        <v>0</v>
      </c>
      <c r="J186" s="433"/>
    </row>
    <row r="187" spans="1:10" s="197" customFormat="1" ht="14.25" hidden="1" x14ac:dyDescent="0.2">
      <c r="A187" s="231" t="s">
        <v>301</v>
      </c>
      <c r="B187" s="190">
        <v>54</v>
      </c>
      <c r="C187" s="231">
        <v>3722</v>
      </c>
      <c r="D187" s="232" t="s">
        <v>80</v>
      </c>
      <c r="E187" s="192">
        <v>20000</v>
      </c>
      <c r="F187" s="394">
        <v>7000</v>
      </c>
      <c r="G187" s="394"/>
      <c r="H187" s="394"/>
      <c r="I187" s="433">
        <f t="shared" si="21"/>
        <v>0</v>
      </c>
      <c r="J187" s="433"/>
    </row>
    <row r="188" spans="1:10" s="254" customFormat="1" ht="15" x14ac:dyDescent="0.2">
      <c r="A188" s="231" t="s">
        <v>301</v>
      </c>
      <c r="B188" s="229"/>
      <c r="C188" s="187">
        <v>38</v>
      </c>
      <c r="D188" s="230" t="s">
        <v>131</v>
      </c>
      <c r="E188" s="188">
        <f>SUM(E189)</f>
        <v>20000</v>
      </c>
      <c r="F188" s="391">
        <f>SUM(F189)</f>
        <v>15000</v>
      </c>
      <c r="G188" s="391">
        <v>10000</v>
      </c>
      <c r="H188" s="391">
        <v>10000</v>
      </c>
      <c r="I188" s="433">
        <f t="shared" si="21"/>
        <v>66.666666666666657</v>
      </c>
      <c r="J188" s="433">
        <f t="shared" si="21"/>
        <v>100</v>
      </c>
    </row>
    <row r="189" spans="1:10" s="254" customFormat="1" ht="15" x14ac:dyDescent="0.2">
      <c r="A189" s="231" t="s">
        <v>301</v>
      </c>
      <c r="B189" s="229"/>
      <c r="C189" s="187">
        <v>382</v>
      </c>
      <c r="D189" s="230" t="s">
        <v>39</v>
      </c>
      <c r="E189" s="188">
        <f>SUM(E190)</f>
        <v>20000</v>
      </c>
      <c r="F189" s="391">
        <f>SUM(F190)</f>
        <v>15000</v>
      </c>
      <c r="G189" s="391"/>
      <c r="H189" s="391"/>
      <c r="I189" s="433">
        <f t="shared" si="21"/>
        <v>0</v>
      </c>
      <c r="J189" s="433"/>
    </row>
    <row r="190" spans="1:10" s="247" customFormat="1" ht="14.25" hidden="1" x14ac:dyDescent="0.2">
      <c r="A190" s="231" t="s">
        <v>301</v>
      </c>
      <c r="B190" s="332">
        <v>55</v>
      </c>
      <c r="C190" s="191">
        <v>3822</v>
      </c>
      <c r="D190" s="232" t="s">
        <v>89</v>
      </c>
      <c r="E190" s="192">
        <v>20000</v>
      </c>
      <c r="F190" s="394">
        <v>15000</v>
      </c>
      <c r="G190" s="394"/>
      <c r="H190" s="394"/>
      <c r="I190" s="433">
        <f t="shared" si="21"/>
        <v>0</v>
      </c>
      <c r="J190" s="433"/>
    </row>
    <row r="191" spans="1:10" s="261" customFormat="1" x14ac:dyDescent="0.2">
      <c r="A191" s="257"/>
      <c r="B191" s="168"/>
      <c r="C191" s="257"/>
      <c r="D191" s="168"/>
      <c r="E191" s="257"/>
      <c r="F191" s="407"/>
      <c r="G191" s="407"/>
      <c r="H191" s="407"/>
      <c r="I191" s="356"/>
      <c r="J191" s="356"/>
    </row>
    <row r="192" spans="1:10" s="272" customFormat="1" ht="15" x14ac:dyDescent="0.25">
      <c r="B192" s="233"/>
      <c r="C192" s="273"/>
      <c r="D192" s="274" t="s">
        <v>217</v>
      </c>
      <c r="E192" s="181"/>
      <c r="F192" s="388"/>
      <c r="G192" s="388"/>
      <c r="H192" s="388"/>
      <c r="I192" s="358"/>
      <c r="J192" s="358"/>
    </row>
    <row r="193" spans="1:10" s="272" customFormat="1" ht="14.25" x14ac:dyDescent="0.2">
      <c r="B193" s="233"/>
      <c r="C193" s="273"/>
      <c r="D193" s="337" t="s">
        <v>206</v>
      </c>
      <c r="E193" s="275"/>
      <c r="F193" s="413"/>
      <c r="G193" s="413"/>
      <c r="H193" s="413"/>
      <c r="I193" s="359"/>
      <c r="J193" s="359"/>
    </row>
    <row r="194" spans="1:10" s="233" customFormat="1" ht="30" x14ac:dyDescent="0.25">
      <c r="C194" s="273"/>
      <c r="D194" s="375" t="s">
        <v>314</v>
      </c>
      <c r="E194" s="269">
        <f t="shared" ref="E194:H196" si="22">SUM(E195)</f>
        <v>0</v>
      </c>
      <c r="F194" s="383">
        <f t="shared" si="22"/>
        <v>4000</v>
      </c>
      <c r="G194" s="383">
        <f t="shared" si="22"/>
        <v>4000</v>
      </c>
      <c r="H194" s="383">
        <f t="shared" si="22"/>
        <v>4000</v>
      </c>
      <c r="I194" s="435">
        <f>AVERAGE(G194/F194*100)</f>
        <v>100</v>
      </c>
      <c r="J194" s="435">
        <f>AVERAGE(H194/G194*100)</f>
        <v>100</v>
      </c>
    </row>
    <row r="195" spans="1:10" s="254" customFormat="1" ht="15" x14ac:dyDescent="0.2">
      <c r="A195" s="231" t="s">
        <v>315</v>
      </c>
      <c r="B195" s="229"/>
      <c r="C195" s="187">
        <v>37</v>
      </c>
      <c r="D195" s="230" t="s">
        <v>78</v>
      </c>
      <c r="E195" s="188">
        <f t="shared" si="22"/>
        <v>0</v>
      </c>
      <c r="F195" s="391">
        <f t="shared" si="22"/>
        <v>4000</v>
      </c>
      <c r="G195" s="391">
        <v>4000</v>
      </c>
      <c r="H195" s="391">
        <v>4000</v>
      </c>
      <c r="I195" s="433">
        <f t="shared" ref="I195:J197" si="23">AVERAGE(G195/F195*100)</f>
        <v>100</v>
      </c>
      <c r="J195" s="433">
        <f t="shared" si="23"/>
        <v>100</v>
      </c>
    </row>
    <row r="196" spans="1:10" s="254" customFormat="1" ht="15" x14ac:dyDescent="0.2">
      <c r="A196" s="231" t="s">
        <v>315</v>
      </c>
      <c r="B196" s="229"/>
      <c r="C196" s="187">
        <v>372</v>
      </c>
      <c r="D196" s="230" t="s">
        <v>78</v>
      </c>
      <c r="E196" s="188">
        <f t="shared" si="22"/>
        <v>0</v>
      </c>
      <c r="F196" s="391">
        <f t="shared" si="22"/>
        <v>4000</v>
      </c>
      <c r="G196" s="391"/>
      <c r="H196" s="391"/>
      <c r="I196" s="433">
        <f t="shared" si="23"/>
        <v>0</v>
      </c>
      <c r="J196" s="433"/>
    </row>
    <row r="197" spans="1:10" s="247" customFormat="1" ht="14.25" hidden="1" x14ac:dyDescent="0.2">
      <c r="A197" s="231" t="s">
        <v>315</v>
      </c>
      <c r="B197" s="332">
        <v>56</v>
      </c>
      <c r="C197" s="191">
        <v>3721</v>
      </c>
      <c r="D197" s="232" t="s">
        <v>79</v>
      </c>
      <c r="E197" s="192">
        <v>0</v>
      </c>
      <c r="F197" s="394">
        <v>4000</v>
      </c>
      <c r="G197" s="394"/>
      <c r="H197" s="394"/>
      <c r="I197" s="433">
        <f t="shared" si="23"/>
        <v>0</v>
      </c>
      <c r="J197" s="433"/>
    </row>
    <row r="198" spans="1:10" s="247" customFormat="1" ht="15" thickBot="1" x14ac:dyDescent="0.25">
      <c r="A198" s="239"/>
      <c r="B198" s="239"/>
      <c r="C198" s="195"/>
      <c r="D198" s="240"/>
      <c r="E198" s="196"/>
      <c r="F198" s="396"/>
      <c r="G198" s="396"/>
      <c r="H198" s="396"/>
      <c r="I198" s="353"/>
      <c r="J198" s="353"/>
    </row>
    <row r="199" spans="1:10" s="160" customFormat="1" ht="16.5" customHeight="1" thickBot="1" x14ac:dyDescent="0.3">
      <c r="A199" s="994" t="s">
        <v>219</v>
      </c>
      <c r="B199" s="995"/>
      <c r="C199" s="995"/>
      <c r="D199" s="996"/>
      <c r="E199" s="175">
        <f>SUM(E203)</f>
        <v>0</v>
      </c>
      <c r="F199" s="386">
        <f>SUM(F203)</f>
        <v>35000</v>
      </c>
      <c r="G199" s="386">
        <f>SUM(G203)</f>
        <v>50000</v>
      </c>
      <c r="H199" s="386">
        <f>SUM(H203)</f>
        <v>50000</v>
      </c>
      <c r="I199" s="349">
        <f>AVERAGE(G199/F199*100)</f>
        <v>142.85714285714286</v>
      </c>
      <c r="J199" s="349">
        <f>AVERAGE(H199/G199*100)</f>
        <v>100</v>
      </c>
    </row>
    <row r="200" spans="1:10" s="160" customFormat="1" ht="15.75" x14ac:dyDescent="0.25">
      <c r="A200" s="162"/>
      <c r="B200" s="162"/>
      <c r="C200" s="162"/>
      <c r="D200" s="162"/>
      <c r="E200" s="271"/>
      <c r="F200" s="412"/>
      <c r="G200" s="412"/>
      <c r="H200" s="412"/>
      <c r="I200" s="348"/>
      <c r="J200" s="348"/>
    </row>
    <row r="201" spans="1:10" s="272" customFormat="1" ht="14.25" x14ac:dyDescent="0.2">
      <c r="A201" s="276"/>
      <c r="B201" s="276"/>
      <c r="C201" s="276"/>
      <c r="D201" s="274" t="s">
        <v>220</v>
      </c>
      <c r="E201" s="253"/>
      <c r="F201" s="406"/>
      <c r="G201" s="406"/>
      <c r="H201" s="406"/>
      <c r="I201" s="350"/>
      <c r="J201" s="350"/>
    </row>
    <row r="202" spans="1:10" s="272" customFormat="1" x14ac:dyDescent="0.2">
      <c r="A202" s="276"/>
      <c r="B202" s="276"/>
      <c r="C202" s="276"/>
      <c r="D202" s="337" t="s">
        <v>204</v>
      </c>
      <c r="E202" s="277"/>
      <c r="F202" s="414"/>
      <c r="G202" s="414"/>
      <c r="H202" s="414"/>
      <c r="I202" s="351"/>
      <c r="J202" s="351"/>
    </row>
    <row r="203" spans="1:10" s="233" customFormat="1" ht="15" x14ac:dyDescent="0.25">
      <c r="A203" s="276"/>
      <c r="B203" s="276"/>
      <c r="C203" s="276"/>
      <c r="D203" s="375" t="s">
        <v>323</v>
      </c>
      <c r="E203" s="269">
        <f t="shared" ref="E203:H205" si="24">SUM(E204)</f>
        <v>0</v>
      </c>
      <c r="F203" s="383">
        <f t="shared" si="24"/>
        <v>35000</v>
      </c>
      <c r="G203" s="383">
        <f t="shared" si="24"/>
        <v>50000</v>
      </c>
      <c r="H203" s="383">
        <f t="shared" si="24"/>
        <v>50000</v>
      </c>
      <c r="I203" s="435">
        <f>AVERAGE(G203/F203*100)</f>
        <v>142.85714285714286</v>
      </c>
      <c r="J203" s="435">
        <f>AVERAGE(H203/G203*100)</f>
        <v>100</v>
      </c>
    </row>
    <row r="204" spans="1:10" s="216" customFormat="1" ht="15" x14ac:dyDescent="0.2">
      <c r="A204" s="190" t="s">
        <v>302</v>
      </c>
      <c r="B204" s="186"/>
      <c r="C204" s="229">
        <v>32</v>
      </c>
      <c r="D204" s="230" t="s">
        <v>189</v>
      </c>
      <c r="E204" s="188">
        <f t="shared" si="24"/>
        <v>0</v>
      </c>
      <c r="F204" s="391">
        <f t="shared" si="24"/>
        <v>35000</v>
      </c>
      <c r="G204" s="391">
        <v>50000</v>
      </c>
      <c r="H204" s="391">
        <v>50000</v>
      </c>
      <c r="I204" s="433">
        <f t="shared" ref="I204:J206" si="25">AVERAGE(G204/F204*100)</f>
        <v>142.85714285714286</v>
      </c>
      <c r="J204" s="433">
        <f t="shared" si="25"/>
        <v>100</v>
      </c>
    </row>
    <row r="205" spans="1:10" s="216" customFormat="1" ht="15" x14ac:dyDescent="0.2">
      <c r="A205" s="190" t="s">
        <v>302</v>
      </c>
      <c r="B205" s="186"/>
      <c r="C205" s="229">
        <v>323</v>
      </c>
      <c r="D205" s="230" t="s">
        <v>57</v>
      </c>
      <c r="E205" s="188">
        <f t="shared" si="24"/>
        <v>0</v>
      </c>
      <c r="F205" s="391">
        <f t="shared" si="24"/>
        <v>35000</v>
      </c>
      <c r="G205" s="391"/>
      <c r="H205" s="391"/>
      <c r="I205" s="433">
        <f t="shared" si="25"/>
        <v>0</v>
      </c>
      <c r="J205" s="433"/>
    </row>
    <row r="206" spans="1:10" s="247" customFormat="1" ht="14.25" hidden="1" x14ac:dyDescent="0.2">
      <c r="A206" s="190" t="s">
        <v>302</v>
      </c>
      <c r="B206" s="231">
        <v>57</v>
      </c>
      <c r="C206" s="191">
        <v>3234</v>
      </c>
      <c r="D206" s="232" t="s">
        <v>61</v>
      </c>
      <c r="E206" s="192">
        <v>0</v>
      </c>
      <c r="F206" s="394">
        <v>35000</v>
      </c>
      <c r="G206" s="394"/>
      <c r="H206" s="394"/>
      <c r="I206" s="433">
        <f t="shared" si="25"/>
        <v>0</v>
      </c>
      <c r="J206" s="433"/>
    </row>
    <row r="207" spans="1:10" s="247" customFormat="1" ht="15" thickBot="1" x14ac:dyDescent="0.25">
      <c r="A207" s="197"/>
      <c r="C207" s="260"/>
      <c r="D207" s="248"/>
      <c r="E207" s="249"/>
      <c r="F207" s="405"/>
      <c r="G207" s="405"/>
      <c r="H207" s="405"/>
      <c r="I207" s="353"/>
      <c r="J207" s="353"/>
    </row>
    <row r="208" spans="1:10" s="265" customFormat="1" ht="17.25" customHeight="1" thickBot="1" x14ac:dyDescent="0.3">
      <c r="A208" s="997" t="s">
        <v>221</v>
      </c>
      <c r="B208" s="998"/>
      <c r="C208" s="998"/>
      <c r="D208" s="999"/>
      <c r="E208" s="270">
        <f>SUM(E210+E244)</f>
        <v>15000</v>
      </c>
      <c r="F208" s="411">
        <f>SUM(F210+F244)</f>
        <v>140000</v>
      </c>
      <c r="G208" s="411">
        <f>SUM(G210+G244)</f>
        <v>175000</v>
      </c>
      <c r="H208" s="411">
        <f>SUM(H210+H244)</f>
        <v>195000</v>
      </c>
      <c r="I208" s="347">
        <f>AVERAGE(G208/F208*100)</f>
        <v>125</v>
      </c>
      <c r="J208" s="347">
        <f>AVERAGE(H208/G208*100)</f>
        <v>111.42857142857143</v>
      </c>
    </row>
    <row r="209" spans="1:10" s="265" customFormat="1" ht="17.25" thickBot="1" x14ac:dyDescent="0.3">
      <c r="A209" s="278"/>
      <c r="B209" s="278"/>
      <c r="C209" s="278"/>
      <c r="D209" s="278"/>
      <c r="E209" s="264"/>
      <c r="F209" s="408"/>
      <c r="G209" s="408"/>
      <c r="H209" s="408"/>
      <c r="I209" s="348"/>
      <c r="J209" s="348"/>
    </row>
    <row r="210" spans="1:10" s="160" customFormat="1" ht="16.5" customHeight="1" thickBot="1" x14ac:dyDescent="0.3">
      <c r="A210" s="1000" t="s">
        <v>222</v>
      </c>
      <c r="B210" s="1001"/>
      <c r="C210" s="1001"/>
      <c r="D210" s="1002"/>
      <c r="E210" s="175">
        <f>SUM(E214+E221+E228+E239)</f>
        <v>5000</v>
      </c>
      <c r="F210" s="386">
        <f>SUM(F214+F221+F228+F239)</f>
        <v>135000</v>
      </c>
      <c r="G210" s="386">
        <f>SUM(G214+G221+G228+G239)</f>
        <v>170000</v>
      </c>
      <c r="H210" s="386">
        <f>SUM(H214+H221+H228+H239)</f>
        <v>190000</v>
      </c>
      <c r="I210" s="349">
        <f>AVERAGE(G210/F210*100)</f>
        <v>125.92592592592592</v>
      </c>
      <c r="J210" s="349">
        <f>AVERAGE(H210/G210*100)</f>
        <v>111.76470588235294</v>
      </c>
    </row>
    <row r="211" spans="1:10" s="160" customFormat="1" ht="15.75" x14ac:dyDescent="0.25">
      <c r="A211" s="279"/>
      <c r="B211" s="279"/>
      <c r="C211" s="279"/>
      <c r="D211" s="279"/>
      <c r="E211" s="271"/>
      <c r="F211" s="412"/>
      <c r="G211" s="412"/>
      <c r="H211" s="412"/>
      <c r="I211" s="348"/>
      <c r="J211" s="348"/>
    </row>
    <row r="212" spans="1:10" ht="15" x14ac:dyDescent="0.25">
      <c r="A212" s="1024"/>
      <c r="B212" s="1024"/>
      <c r="C212" s="1025"/>
      <c r="D212" s="180" t="s">
        <v>223</v>
      </c>
      <c r="E212" s="181"/>
      <c r="F212" s="388"/>
      <c r="G212" s="388"/>
      <c r="H212" s="388"/>
      <c r="I212" s="350"/>
      <c r="J212" s="350"/>
    </row>
    <row r="213" spans="1:10" ht="15" x14ac:dyDescent="0.25">
      <c r="A213" s="1024"/>
      <c r="B213" s="1024"/>
      <c r="C213" s="1025"/>
      <c r="D213" s="338" t="s">
        <v>224</v>
      </c>
      <c r="E213" s="183"/>
      <c r="F213" s="389"/>
      <c r="G213" s="389"/>
      <c r="H213" s="389"/>
      <c r="I213" s="351"/>
      <c r="J213" s="351"/>
    </row>
    <row r="214" spans="1:10" s="172" customFormat="1" ht="15" x14ac:dyDescent="0.25">
      <c r="A214" s="1026"/>
      <c r="B214" s="1026"/>
      <c r="C214" s="1027"/>
      <c r="D214" s="369" t="s">
        <v>324</v>
      </c>
      <c r="E214" s="269">
        <f t="shared" ref="E214:H216" si="26">SUM(E215)</f>
        <v>5000</v>
      </c>
      <c r="F214" s="383">
        <f t="shared" si="26"/>
        <v>100000</v>
      </c>
      <c r="G214" s="383">
        <f t="shared" si="26"/>
        <v>120000</v>
      </c>
      <c r="H214" s="383">
        <f t="shared" si="26"/>
        <v>150000</v>
      </c>
      <c r="I214" s="435">
        <f>AVERAGE(G214/F214*100)</f>
        <v>120</v>
      </c>
      <c r="J214" s="435">
        <f>AVERAGE(H214/G214*100)</f>
        <v>125</v>
      </c>
    </row>
    <row r="215" spans="1:10" s="254" customFormat="1" ht="15" x14ac:dyDescent="0.2">
      <c r="A215" s="217" t="s">
        <v>301</v>
      </c>
      <c r="B215" s="229"/>
      <c r="C215" s="187">
        <v>32</v>
      </c>
      <c r="D215" s="230" t="s">
        <v>189</v>
      </c>
      <c r="E215" s="188">
        <f t="shared" si="26"/>
        <v>5000</v>
      </c>
      <c r="F215" s="391">
        <f t="shared" si="26"/>
        <v>100000</v>
      </c>
      <c r="G215" s="391">
        <v>120000</v>
      </c>
      <c r="H215" s="391">
        <v>150000</v>
      </c>
      <c r="I215" s="433">
        <f t="shared" ref="I215:J217" si="27">AVERAGE(G215/F215*100)</f>
        <v>120</v>
      </c>
      <c r="J215" s="433">
        <f t="shared" si="27"/>
        <v>125</v>
      </c>
    </row>
    <row r="216" spans="1:10" s="254" customFormat="1" ht="15" x14ac:dyDescent="0.2">
      <c r="A216" s="217" t="s">
        <v>301</v>
      </c>
      <c r="B216" s="229"/>
      <c r="C216" s="187">
        <v>323</v>
      </c>
      <c r="D216" s="230" t="s">
        <v>57</v>
      </c>
      <c r="E216" s="188">
        <f t="shared" si="26"/>
        <v>5000</v>
      </c>
      <c r="F216" s="391">
        <f t="shared" si="26"/>
        <v>100000</v>
      </c>
      <c r="G216" s="391"/>
      <c r="H216" s="391"/>
      <c r="I216" s="433">
        <f t="shared" si="27"/>
        <v>0</v>
      </c>
      <c r="J216" s="433"/>
    </row>
    <row r="217" spans="1:10" s="247" customFormat="1" ht="14.25" hidden="1" x14ac:dyDescent="0.2">
      <c r="A217" s="217" t="s">
        <v>301</v>
      </c>
      <c r="B217" s="231">
        <v>58</v>
      </c>
      <c r="C217" s="191">
        <v>3239</v>
      </c>
      <c r="D217" s="232" t="s">
        <v>225</v>
      </c>
      <c r="E217" s="192">
        <v>5000</v>
      </c>
      <c r="F217" s="394">
        <v>100000</v>
      </c>
      <c r="G217" s="394"/>
      <c r="H217" s="394"/>
      <c r="I217" s="433">
        <f t="shared" si="27"/>
        <v>0</v>
      </c>
      <c r="J217" s="433"/>
    </row>
    <row r="218" spans="1:10" s="247" customFormat="1" ht="14.25" x14ac:dyDescent="0.2">
      <c r="A218" s="239"/>
      <c r="B218" s="239"/>
      <c r="C218" s="195"/>
      <c r="D218" s="240"/>
      <c r="E218" s="196"/>
      <c r="F218" s="396"/>
      <c r="G218" s="396"/>
      <c r="H218" s="396"/>
      <c r="I218" s="353"/>
      <c r="J218" s="353"/>
    </row>
    <row r="219" spans="1:10" ht="15" x14ac:dyDescent="0.25">
      <c r="A219" s="193"/>
      <c r="B219" s="172"/>
      <c r="C219" s="280"/>
      <c r="D219" s="274" t="s">
        <v>223</v>
      </c>
      <c r="E219" s="181"/>
      <c r="F219" s="388"/>
      <c r="G219" s="388"/>
      <c r="H219" s="388"/>
      <c r="I219" s="978">
        <v>0</v>
      </c>
      <c r="J219" s="978">
        <v>0</v>
      </c>
    </row>
    <row r="220" spans="1:10" ht="15" x14ac:dyDescent="0.25">
      <c r="A220" s="193"/>
      <c r="B220" s="172"/>
      <c r="C220" s="280"/>
      <c r="D220" s="337" t="s">
        <v>226</v>
      </c>
      <c r="E220" s="183"/>
      <c r="F220" s="389"/>
      <c r="G220" s="389"/>
      <c r="H220" s="389"/>
      <c r="I220" s="979"/>
      <c r="J220" s="979"/>
    </row>
    <row r="221" spans="1:10" s="172" customFormat="1" ht="15" x14ac:dyDescent="0.25">
      <c r="A221" s="189"/>
      <c r="C221" s="280"/>
      <c r="D221" s="375" t="s">
        <v>325</v>
      </c>
      <c r="E221" s="269">
        <f t="shared" ref="E221:H223" si="28">SUM(E222)</f>
        <v>0</v>
      </c>
      <c r="F221" s="383">
        <f t="shared" si="28"/>
        <v>15000</v>
      </c>
      <c r="G221" s="383">
        <f t="shared" si="28"/>
        <v>20000</v>
      </c>
      <c r="H221" s="383">
        <f t="shared" si="28"/>
        <v>20000</v>
      </c>
      <c r="I221" s="980"/>
      <c r="J221" s="980"/>
    </row>
    <row r="222" spans="1:10" s="254" customFormat="1" ht="15" x14ac:dyDescent="0.2">
      <c r="A222" s="231" t="s">
        <v>315</v>
      </c>
      <c r="B222" s="229"/>
      <c r="C222" s="187">
        <v>38</v>
      </c>
      <c r="D222" s="230" t="s">
        <v>131</v>
      </c>
      <c r="E222" s="188">
        <f t="shared" si="28"/>
        <v>0</v>
      </c>
      <c r="F222" s="391">
        <f t="shared" si="28"/>
        <v>15000</v>
      </c>
      <c r="G222" s="391">
        <v>20000</v>
      </c>
      <c r="H222" s="391">
        <v>20000</v>
      </c>
      <c r="I222" s="433">
        <f t="shared" ref="I222:J224" si="29">AVERAGE(G222/F222*100)</f>
        <v>133.33333333333331</v>
      </c>
      <c r="J222" s="433">
        <f t="shared" si="29"/>
        <v>100</v>
      </c>
    </row>
    <row r="223" spans="1:10" s="254" customFormat="1" ht="15" x14ac:dyDescent="0.2">
      <c r="A223" s="231" t="s">
        <v>315</v>
      </c>
      <c r="B223" s="229"/>
      <c r="C223" s="187">
        <v>381</v>
      </c>
      <c r="D223" s="230" t="s">
        <v>38</v>
      </c>
      <c r="E223" s="188">
        <f t="shared" si="28"/>
        <v>0</v>
      </c>
      <c r="F223" s="391">
        <f t="shared" si="28"/>
        <v>15000</v>
      </c>
      <c r="G223" s="391"/>
      <c r="H223" s="391"/>
      <c r="I223" s="433">
        <f t="shared" si="29"/>
        <v>0</v>
      </c>
      <c r="J223" s="433"/>
    </row>
    <row r="224" spans="1:10" s="247" customFormat="1" ht="14.25" hidden="1" x14ac:dyDescent="0.2">
      <c r="A224" s="231" t="s">
        <v>315</v>
      </c>
      <c r="B224" s="231">
        <v>59</v>
      </c>
      <c r="C224" s="191">
        <v>3811</v>
      </c>
      <c r="D224" s="232" t="s">
        <v>288</v>
      </c>
      <c r="E224" s="192">
        <v>0</v>
      </c>
      <c r="F224" s="394">
        <v>15000</v>
      </c>
      <c r="G224" s="394"/>
      <c r="H224" s="394"/>
      <c r="I224" s="433">
        <f t="shared" si="29"/>
        <v>0</v>
      </c>
      <c r="J224" s="433"/>
    </row>
    <row r="225" spans="1:10" s="247" customFormat="1" ht="14.25" x14ac:dyDescent="0.2">
      <c r="A225" s="239"/>
      <c r="B225" s="239"/>
      <c r="C225" s="195"/>
      <c r="D225" s="240"/>
      <c r="E225" s="196"/>
      <c r="F225" s="396"/>
      <c r="G225" s="396"/>
      <c r="H225" s="396"/>
      <c r="I225" s="353"/>
      <c r="J225" s="353"/>
    </row>
    <row r="226" spans="1:10" ht="15" x14ac:dyDescent="0.25">
      <c r="A226" s="193"/>
      <c r="B226" s="172"/>
      <c r="C226" s="280"/>
      <c r="D226" s="274" t="s">
        <v>223</v>
      </c>
      <c r="E226" s="181"/>
      <c r="F226" s="388"/>
      <c r="G226" s="388"/>
      <c r="H226" s="388"/>
      <c r="I226" s="350"/>
      <c r="J226" s="350"/>
    </row>
    <row r="227" spans="1:10" ht="15" x14ac:dyDescent="0.25">
      <c r="A227" s="193"/>
      <c r="B227" s="172"/>
      <c r="C227" s="280"/>
      <c r="D227" s="337" t="s">
        <v>206</v>
      </c>
      <c r="E227" s="183"/>
      <c r="F227" s="389"/>
      <c r="G227" s="389"/>
      <c r="H227" s="389"/>
      <c r="I227" s="351"/>
      <c r="J227" s="351"/>
    </row>
    <row r="228" spans="1:10" s="172" customFormat="1" ht="15" x14ac:dyDescent="0.25">
      <c r="A228" s="189"/>
      <c r="C228" s="280"/>
      <c r="D228" s="376" t="s">
        <v>326</v>
      </c>
      <c r="E228" s="269">
        <f>SUM(E229+E232)</f>
        <v>0</v>
      </c>
      <c r="F228" s="383">
        <f>SUM(F229+F232)</f>
        <v>15000</v>
      </c>
      <c r="G228" s="383">
        <f>SUM(G229+G232)</f>
        <v>25000</v>
      </c>
      <c r="H228" s="383">
        <f>SUM(H229+H232)</f>
        <v>15000</v>
      </c>
      <c r="I228" s="435">
        <f>AVERAGE(G228/F228*100)</f>
        <v>166.66666666666669</v>
      </c>
      <c r="J228" s="435">
        <f>AVERAGE(H228/G228*100)</f>
        <v>60</v>
      </c>
    </row>
    <row r="229" spans="1:10" s="254" customFormat="1" ht="15" x14ac:dyDescent="0.2">
      <c r="A229" s="231" t="s">
        <v>316</v>
      </c>
      <c r="B229" s="229"/>
      <c r="C229" s="229">
        <v>32</v>
      </c>
      <c r="D229" s="230" t="s">
        <v>189</v>
      </c>
      <c r="E229" s="188">
        <f>SUM(E230)</f>
        <v>0</v>
      </c>
      <c r="F229" s="391">
        <f>SUM(F230)</f>
        <v>5000</v>
      </c>
      <c r="G229" s="391">
        <v>5000</v>
      </c>
      <c r="H229" s="391">
        <v>5000</v>
      </c>
      <c r="I229" s="433">
        <f t="shared" ref="I229:J234" si="30">AVERAGE(G229/F229*100)</f>
        <v>100</v>
      </c>
      <c r="J229" s="433">
        <f t="shared" si="30"/>
        <v>100</v>
      </c>
    </row>
    <row r="230" spans="1:10" s="254" customFormat="1" ht="15" x14ac:dyDescent="0.2">
      <c r="A230" s="231" t="s">
        <v>316</v>
      </c>
      <c r="B230" s="229"/>
      <c r="C230" s="229">
        <v>322</v>
      </c>
      <c r="D230" s="230" t="s">
        <v>53</v>
      </c>
      <c r="E230" s="188">
        <f>SUM(E231)</f>
        <v>0</v>
      </c>
      <c r="F230" s="391">
        <f>SUM(F231)</f>
        <v>5000</v>
      </c>
      <c r="G230" s="391"/>
      <c r="H230" s="391"/>
      <c r="I230" s="433">
        <f t="shared" si="30"/>
        <v>0</v>
      </c>
      <c r="J230" s="433"/>
    </row>
    <row r="231" spans="1:10" s="247" customFormat="1" ht="14.25" hidden="1" x14ac:dyDescent="0.2">
      <c r="A231" s="231" t="s">
        <v>316</v>
      </c>
      <c r="B231" s="231">
        <v>60</v>
      </c>
      <c r="C231" s="231">
        <v>3227</v>
      </c>
      <c r="D231" s="232" t="s">
        <v>228</v>
      </c>
      <c r="E231" s="192">
        <v>0</v>
      </c>
      <c r="F231" s="394">
        <v>5000</v>
      </c>
      <c r="G231" s="394"/>
      <c r="H231" s="394"/>
      <c r="I231" s="433">
        <f t="shared" si="30"/>
        <v>0</v>
      </c>
      <c r="J231" s="433"/>
    </row>
    <row r="232" spans="1:10" s="254" customFormat="1" ht="15" x14ac:dyDescent="0.2">
      <c r="A232" s="231" t="s">
        <v>316</v>
      </c>
      <c r="B232" s="229"/>
      <c r="C232" s="229">
        <v>42</v>
      </c>
      <c r="D232" s="230" t="s">
        <v>287</v>
      </c>
      <c r="E232" s="188">
        <f>SUM(E233)</f>
        <v>0</v>
      </c>
      <c r="F232" s="391">
        <f>SUM(F233)</f>
        <v>10000</v>
      </c>
      <c r="G232" s="391">
        <v>20000</v>
      </c>
      <c r="H232" s="391">
        <v>10000</v>
      </c>
      <c r="I232" s="433">
        <f t="shared" si="30"/>
        <v>200</v>
      </c>
      <c r="J232" s="433">
        <f t="shared" si="30"/>
        <v>50</v>
      </c>
    </row>
    <row r="233" spans="1:10" s="254" customFormat="1" ht="15" x14ac:dyDescent="0.2">
      <c r="A233" s="231" t="s">
        <v>316</v>
      </c>
      <c r="B233" s="229"/>
      <c r="C233" s="229">
        <v>422</v>
      </c>
      <c r="D233" s="230" t="s">
        <v>100</v>
      </c>
      <c r="E233" s="188">
        <f>SUM(E234)</f>
        <v>0</v>
      </c>
      <c r="F233" s="391">
        <f>SUM(F234)</f>
        <v>10000</v>
      </c>
      <c r="G233" s="391"/>
      <c r="H233" s="391"/>
      <c r="I233" s="433">
        <f t="shared" si="30"/>
        <v>0</v>
      </c>
      <c r="J233" s="433"/>
    </row>
    <row r="234" spans="1:10" s="247" customFormat="1" ht="14.25" hidden="1" x14ac:dyDescent="0.2">
      <c r="A234" s="231" t="s">
        <v>316</v>
      </c>
      <c r="B234" s="231">
        <v>61</v>
      </c>
      <c r="C234" s="231">
        <v>4223</v>
      </c>
      <c r="D234" s="232" t="s">
        <v>115</v>
      </c>
      <c r="E234" s="192">
        <v>0</v>
      </c>
      <c r="F234" s="394">
        <v>10000</v>
      </c>
      <c r="G234" s="394"/>
      <c r="H234" s="394"/>
      <c r="I234" s="433">
        <f t="shared" si="30"/>
        <v>0</v>
      </c>
      <c r="J234" s="433"/>
    </row>
    <row r="235" spans="1:10" s="261" customFormat="1" x14ac:dyDescent="0.2">
      <c r="A235" s="257"/>
      <c r="B235" s="168"/>
      <c r="C235" s="257"/>
      <c r="D235" s="168"/>
      <c r="E235" s="257"/>
      <c r="F235" s="407"/>
      <c r="G235" s="407"/>
      <c r="H235" s="407"/>
      <c r="I235" s="356"/>
      <c r="J235" s="356"/>
    </row>
    <row r="236" spans="1:10" ht="15" x14ac:dyDescent="0.25">
      <c r="A236" s="193"/>
      <c r="B236" s="172"/>
      <c r="C236" s="280"/>
      <c r="D236" s="274" t="s">
        <v>223</v>
      </c>
      <c r="E236" s="181"/>
      <c r="F236" s="388"/>
      <c r="G236" s="388"/>
      <c r="H236" s="388"/>
      <c r="I236" s="358"/>
      <c r="J236" s="358"/>
    </row>
    <row r="237" spans="1:10" s="281" customFormat="1" ht="14.25" x14ac:dyDescent="0.2">
      <c r="C237" s="282"/>
      <c r="D237" s="337" t="s">
        <v>229</v>
      </c>
      <c r="E237" s="283"/>
      <c r="F237" s="415"/>
      <c r="G237" s="415"/>
      <c r="H237" s="415"/>
      <c r="I237" s="359"/>
      <c r="J237" s="359"/>
    </row>
    <row r="238" spans="1:10" ht="15" x14ac:dyDescent="0.25">
      <c r="A238" s="193"/>
      <c r="B238" s="172"/>
      <c r="C238" s="280"/>
      <c r="D238" s="992" t="s">
        <v>327</v>
      </c>
      <c r="E238" s="183"/>
      <c r="F238" s="389"/>
      <c r="G238" s="389"/>
      <c r="H238" s="389"/>
      <c r="I238" s="359"/>
      <c r="J238" s="359"/>
    </row>
    <row r="239" spans="1:10" s="172" customFormat="1" ht="15" x14ac:dyDescent="0.25">
      <c r="A239" s="189"/>
      <c r="C239" s="280"/>
      <c r="D239" s="993"/>
      <c r="E239" s="269">
        <f t="shared" ref="E239:H240" si="31">SUM(E240)</f>
        <v>0</v>
      </c>
      <c r="F239" s="383">
        <f t="shared" si="31"/>
        <v>5000</v>
      </c>
      <c r="G239" s="383">
        <f t="shared" si="31"/>
        <v>5000</v>
      </c>
      <c r="H239" s="383">
        <f t="shared" si="31"/>
        <v>5000</v>
      </c>
      <c r="I239" s="435">
        <f>AVERAGE(G239/F239*100)</f>
        <v>100</v>
      </c>
      <c r="J239" s="435">
        <f>AVERAGE(H239/G239*100)</f>
        <v>100</v>
      </c>
    </row>
    <row r="240" spans="1:10" s="254" customFormat="1" ht="15" x14ac:dyDescent="0.2">
      <c r="A240" s="231" t="s">
        <v>317</v>
      </c>
      <c r="B240" s="229"/>
      <c r="C240" s="229">
        <v>32</v>
      </c>
      <c r="D240" s="230" t="s">
        <v>189</v>
      </c>
      <c r="E240" s="188">
        <f t="shared" si="31"/>
        <v>0</v>
      </c>
      <c r="F240" s="391">
        <f t="shared" si="31"/>
        <v>5000</v>
      </c>
      <c r="G240" s="391">
        <v>5000</v>
      </c>
      <c r="H240" s="391">
        <v>5000</v>
      </c>
      <c r="I240" s="433">
        <f t="shared" ref="I240:J242" si="32">AVERAGE(G240/F240*100)</f>
        <v>100</v>
      </c>
      <c r="J240" s="433">
        <f t="shared" si="32"/>
        <v>100</v>
      </c>
    </row>
    <row r="241" spans="1:10" s="254" customFormat="1" ht="15" x14ac:dyDescent="0.2">
      <c r="A241" s="231" t="s">
        <v>317</v>
      </c>
      <c r="B241" s="229"/>
      <c r="C241" s="229">
        <v>323</v>
      </c>
      <c r="D241" s="230" t="s">
        <v>120</v>
      </c>
      <c r="E241" s="188">
        <f>SUM(E242:E242)</f>
        <v>0</v>
      </c>
      <c r="F241" s="391">
        <f>SUM(F242)</f>
        <v>5000</v>
      </c>
      <c r="G241" s="391"/>
      <c r="H241" s="391"/>
      <c r="I241" s="433">
        <f t="shared" si="32"/>
        <v>0</v>
      </c>
      <c r="J241" s="433"/>
    </row>
    <row r="242" spans="1:10" s="247" customFormat="1" ht="14.25" hidden="1" x14ac:dyDescent="0.2">
      <c r="A242" s="231" t="s">
        <v>317</v>
      </c>
      <c r="B242" s="231">
        <v>62</v>
      </c>
      <c r="C242" s="231">
        <v>3237</v>
      </c>
      <c r="D242" s="232" t="s">
        <v>230</v>
      </c>
      <c r="E242" s="192">
        <v>0</v>
      </c>
      <c r="F242" s="394">
        <v>5000</v>
      </c>
      <c r="G242" s="394"/>
      <c r="H242" s="394"/>
      <c r="I242" s="433">
        <f t="shared" si="32"/>
        <v>0</v>
      </c>
      <c r="J242" s="433"/>
    </row>
    <row r="243" spans="1:10" s="247" customFormat="1" ht="15" thickBot="1" x14ac:dyDescent="0.25">
      <c r="A243" s="239"/>
      <c r="B243" s="239"/>
      <c r="C243" s="239"/>
      <c r="D243" s="240"/>
      <c r="E243" s="196"/>
      <c r="F243" s="396"/>
      <c r="G243" s="396"/>
      <c r="H243" s="396"/>
      <c r="I243" s="353"/>
      <c r="J243" s="353"/>
    </row>
    <row r="244" spans="1:10" s="160" customFormat="1" ht="16.5" thickBot="1" x14ac:dyDescent="0.3">
      <c r="A244" s="994" t="s">
        <v>231</v>
      </c>
      <c r="B244" s="995"/>
      <c r="C244" s="995"/>
      <c r="D244" s="995"/>
      <c r="E244" s="175">
        <f>SUM(E248)</f>
        <v>10000</v>
      </c>
      <c r="F244" s="386">
        <f>SUM(F248)</f>
        <v>5000</v>
      </c>
      <c r="G244" s="386">
        <f>SUM(G248)</f>
        <v>5000</v>
      </c>
      <c r="H244" s="386">
        <f>SUM(H248)</f>
        <v>5000</v>
      </c>
      <c r="I244" s="349">
        <f>AVERAGE(G244/F244*100)</f>
        <v>100</v>
      </c>
      <c r="J244" s="349">
        <f>AVERAGE(H244/G244*100)</f>
        <v>100</v>
      </c>
    </row>
    <row r="245" spans="1:10" s="160" customFormat="1" ht="15.75" x14ac:dyDescent="0.25">
      <c r="A245" s="162"/>
      <c r="B245" s="162"/>
      <c r="C245" s="162"/>
      <c r="D245" s="162"/>
      <c r="E245" s="271"/>
      <c r="F245" s="412"/>
      <c r="G245" s="412"/>
      <c r="H245" s="412"/>
      <c r="I245" s="348"/>
      <c r="J245" s="348"/>
    </row>
    <row r="246" spans="1:10" ht="15" x14ac:dyDescent="0.25">
      <c r="B246" s="172"/>
      <c r="C246" s="280"/>
      <c r="D246" s="274" t="s">
        <v>232</v>
      </c>
      <c r="E246" s="181"/>
      <c r="F246" s="388"/>
      <c r="G246" s="388"/>
      <c r="H246" s="388"/>
      <c r="I246" s="358"/>
      <c r="J246" s="358"/>
    </row>
    <row r="247" spans="1:10" ht="14.25" customHeight="1" x14ac:dyDescent="0.25">
      <c r="B247" s="172"/>
      <c r="C247" s="280"/>
      <c r="D247" s="337" t="s">
        <v>226</v>
      </c>
      <c r="E247" s="183"/>
      <c r="F247" s="389"/>
      <c r="G247" s="389"/>
      <c r="H247" s="389"/>
      <c r="I247" s="359"/>
      <c r="J247" s="359"/>
    </row>
    <row r="248" spans="1:10" s="172" customFormat="1" ht="15" x14ac:dyDescent="0.25">
      <c r="C248" s="280"/>
      <c r="D248" s="375" t="s">
        <v>328</v>
      </c>
      <c r="E248" s="269">
        <f t="shared" ref="E248:H250" si="33">SUM(E249)</f>
        <v>10000</v>
      </c>
      <c r="F248" s="383">
        <f t="shared" si="33"/>
        <v>5000</v>
      </c>
      <c r="G248" s="383">
        <f t="shared" si="33"/>
        <v>5000</v>
      </c>
      <c r="H248" s="383">
        <f t="shared" si="33"/>
        <v>5000</v>
      </c>
      <c r="I248" s="435">
        <f>AVERAGE(G248/F248*100)</f>
        <v>100</v>
      </c>
      <c r="J248" s="435">
        <f>AVERAGE(H248/G248*100)</f>
        <v>100</v>
      </c>
    </row>
    <row r="249" spans="1:10" s="254" customFormat="1" ht="15" x14ac:dyDescent="0.2">
      <c r="A249" s="190" t="s">
        <v>302</v>
      </c>
      <c r="B249" s="229"/>
      <c r="C249" s="187">
        <v>36</v>
      </c>
      <c r="D249" s="230" t="s">
        <v>227</v>
      </c>
      <c r="E249" s="188">
        <f t="shared" si="33"/>
        <v>10000</v>
      </c>
      <c r="F249" s="391">
        <f t="shared" si="33"/>
        <v>5000</v>
      </c>
      <c r="G249" s="391">
        <v>5000</v>
      </c>
      <c r="H249" s="391">
        <v>5000</v>
      </c>
      <c r="I249" s="433">
        <f t="shared" ref="I249:J251" si="34">AVERAGE(G249/F249*100)</f>
        <v>100</v>
      </c>
      <c r="J249" s="433">
        <f t="shared" si="34"/>
        <v>100</v>
      </c>
    </row>
    <row r="250" spans="1:10" s="254" customFormat="1" ht="15" x14ac:dyDescent="0.2">
      <c r="A250" s="190" t="s">
        <v>302</v>
      </c>
      <c r="B250" s="229"/>
      <c r="C250" s="187">
        <v>363</v>
      </c>
      <c r="D250" s="230" t="s">
        <v>142</v>
      </c>
      <c r="E250" s="188">
        <f t="shared" si="33"/>
        <v>10000</v>
      </c>
      <c r="F250" s="391">
        <f t="shared" si="33"/>
        <v>5000</v>
      </c>
      <c r="G250" s="391"/>
      <c r="H250" s="391"/>
      <c r="I250" s="433">
        <f t="shared" si="34"/>
        <v>0</v>
      </c>
      <c r="J250" s="433"/>
    </row>
    <row r="251" spans="1:10" s="247" customFormat="1" ht="14.25" hidden="1" x14ac:dyDescent="0.2">
      <c r="A251" s="190" t="s">
        <v>302</v>
      </c>
      <c r="B251" s="231">
        <v>63</v>
      </c>
      <c r="C251" s="191">
        <v>3632</v>
      </c>
      <c r="D251" s="232" t="s">
        <v>233</v>
      </c>
      <c r="E251" s="192">
        <v>10000</v>
      </c>
      <c r="F251" s="394">
        <v>5000</v>
      </c>
      <c r="G251" s="394"/>
      <c r="H251" s="394"/>
      <c r="I251" s="433">
        <f t="shared" si="34"/>
        <v>0</v>
      </c>
      <c r="J251" s="433"/>
    </row>
    <row r="252" spans="1:10" s="247" customFormat="1" ht="15" thickBot="1" x14ac:dyDescent="0.25">
      <c r="A252" s="239"/>
      <c r="B252" s="239"/>
      <c r="C252" s="195"/>
      <c r="D252" s="240"/>
      <c r="E252" s="196"/>
      <c r="F252" s="396"/>
      <c r="G252" s="396"/>
      <c r="H252" s="396"/>
      <c r="I252" s="353"/>
      <c r="J252" s="353"/>
    </row>
    <row r="253" spans="1:10" s="284" customFormat="1" ht="17.25" thickBot="1" x14ac:dyDescent="0.3">
      <c r="A253" s="1007" t="s">
        <v>290</v>
      </c>
      <c r="B253" s="1008"/>
      <c r="C253" s="1008"/>
      <c r="D253" s="1008"/>
      <c r="E253" s="270">
        <f>SUM(E255+E267+E302+E313)</f>
        <v>381000</v>
      </c>
      <c r="F253" s="411">
        <f>SUM(F255+F267+F302+F313)</f>
        <v>480000</v>
      </c>
      <c r="G253" s="411">
        <f>SUM(G255+G267+G302+G313)</f>
        <v>380000</v>
      </c>
      <c r="H253" s="411">
        <f>SUM(H255+H267+H302+H313)</f>
        <v>375000</v>
      </c>
      <c r="I253" s="347">
        <f>AVERAGE(G253/F253*100)</f>
        <v>79.166666666666657</v>
      </c>
      <c r="J253" s="347">
        <f>AVERAGE(H253/G253*100)</f>
        <v>98.68421052631578</v>
      </c>
    </row>
    <row r="254" spans="1:10" ht="15.75" thickBot="1" x14ac:dyDescent="0.3">
      <c r="A254" s="193"/>
      <c r="B254" s="168"/>
      <c r="C254" s="257"/>
      <c r="D254" s="285"/>
      <c r="E254" s="267"/>
      <c r="F254" s="409"/>
      <c r="G254" s="409"/>
      <c r="H254" s="409"/>
      <c r="I254" s="348"/>
      <c r="J254" s="348"/>
    </row>
    <row r="255" spans="1:10" s="160" customFormat="1" ht="16.5" thickBot="1" x14ac:dyDescent="0.3">
      <c r="A255" s="994" t="s">
        <v>234</v>
      </c>
      <c r="B255" s="995"/>
      <c r="C255" s="995"/>
      <c r="D255" s="995"/>
      <c r="E255" s="175">
        <f>SUM(E259)</f>
        <v>115000</v>
      </c>
      <c r="F255" s="386">
        <f>SUM(F259)</f>
        <v>110000</v>
      </c>
      <c r="G255" s="386">
        <f>SUM(G259)</f>
        <v>120000</v>
      </c>
      <c r="H255" s="386">
        <f>SUM(H259)</f>
        <v>120000</v>
      </c>
      <c r="I255" s="349">
        <f>AVERAGE(G255/F255*100)</f>
        <v>109.09090909090908</v>
      </c>
      <c r="J255" s="349">
        <f>AVERAGE(H255/G255*100)</f>
        <v>100</v>
      </c>
    </row>
    <row r="256" spans="1:10" ht="15" x14ac:dyDescent="0.25">
      <c r="A256" s="193"/>
      <c r="B256" s="172"/>
      <c r="C256" s="280"/>
      <c r="D256" s="286"/>
      <c r="E256" s="267"/>
      <c r="F256" s="409"/>
      <c r="G256" s="409"/>
      <c r="H256" s="409"/>
      <c r="I256" s="348"/>
      <c r="J256" s="348"/>
    </row>
    <row r="257" spans="1:10" s="172" customFormat="1" ht="15" x14ac:dyDescent="0.25">
      <c r="A257" s="189"/>
      <c r="C257" s="280"/>
      <c r="D257" s="287" t="s">
        <v>243</v>
      </c>
      <c r="E257" s="181"/>
      <c r="F257" s="388"/>
      <c r="G257" s="388"/>
      <c r="H257" s="388"/>
      <c r="I257" s="361"/>
      <c r="J257" s="361"/>
    </row>
    <row r="258" spans="1:10" s="172" customFormat="1" ht="15" x14ac:dyDescent="0.25">
      <c r="A258" s="189"/>
      <c r="C258" s="280"/>
      <c r="D258" s="337" t="s">
        <v>218</v>
      </c>
      <c r="E258" s="183"/>
      <c r="F258" s="416"/>
      <c r="G258" s="389"/>
      <c r="H258" s="389"/>
      <c r="I258" s="362"/>
      <c r="J258" s="362"/>
    </row>
    <row r="259" spans="1:10" s="172" customFormat="1" ht="15" x14ac:dyDescent="0.25">
      <c r="A259" s="189"/>
      <c r="C259" s="280"/>
      <c r="D259" s="376" t="s">
        <v>329</v>
      </c>
      <c r="E259" s="269">
        <f>SUM(E260)</f>
        <v>115000</v>
      </c>
      <c r="F259" s="383">
        <f>SUM(F260)</f>
        <v>110000</v>
      </c>
      <c r="G259" s="383">
        <f>SUM(G260)</f>
        <v>120000</v>
      </c>
      <c r="H259" s="383">
        <f>SUM(H260)</f>
        <v>120000</v>
      </c>
      <c r="I259" s="435">
        <f>AVERAGE(G259/F259*100)</f>
        <v>109.09090909090908</v>
      </c>
      <c r="J259" s="435">
        <f>AVERAGE(H259/G259*100)</f>
        <v>100</v>
      </c>
    </row>
    <row r="260" spans="1:10" s="216" customFormat="1" ht="15" x14ac:dyDescent="0.2">
      <c r="A260" s="217" t="s">
        <v>301</v>
      </c>
      <c r="B260" s="186"/>
      <c r="C260" s="229">
        <v>38</v>
      </c>
      <c r="D260" s="230" t="s">
        <v>81</v>
      </c>
      <c r="E260" s="188">
        <f>SUM(E261+E264)</f>
        <v>115000</v>
      </c>
      <c r="F260" s="391">
        <f>SUM(F261+F264)</f>
        <v>110000</v>
      </c>
      <c r="G260" s="391">
        <v>120000</v>
      </c>
      <c r="H260" s="391">
        <v>120000</v>
      </c>
      <c r="I260" s="433">
        <f t="shared" ref="I260:J265" si="35">AVERAGE(G260/F260*100)</f>
        <v>109.09090909090908</v>
      </c>
      <c r="J260" s="433">
        <f t="shared" si="35"/>
        <v>100</v>
      </c>
    </row>
    <row r="261" spans="1:10" s="197" customFormat="1" ht="14.25" x14ac:dyDescent="0.2">
      <c r="A261" s="217" t="s">
        <v>301</v>
      </c>
      <c r="B261" s="186"/>
      <c r="C261" s="229">
        <v>381</v>
      </c>
      <c r="D261" s="230" t="s">
        <v>38</v>
      </c>
      <c r="E261" s="188">
        <f>SUM(E262:E263)</f>
        <v>105000</v>
      </c>
      <c r="F261" s="391">
        <f>SUM(F262:F263)</f>
        <v>105000</v>
      </c>
      <c r="G261" s="391"/>
      <c r="H261" s="391"/>
      <c r="I261" s="433">
        <f t="shared" si="35"/>
        <v>0</v>
      </c>
      <c r="J261" s="433"/>
    </row>
    <row r="262" spans="1:10" s="197" customFormat="1" ht="14.25" hidden="1" x14ac:dyDescent="0.2">
      <c r="A262" s="217" t="s">
        <v>301</v>
      </c>
      <c r="B262" s="190">
        <v>64</v>
      </c>
      <c r="C262" s="231">
        <v>38115</v>
      </c>
      <c r="D262" s="232" t="s">
        <v>85</v>
      </c>
      <c r="E262" s="192">
        <v>100000</v>
      </c>
      <c r="F262" s="394">
        <v>100000</v>
      </c>
      <c r="G262" s="394"/>
      <c r="H262" s="394"/>
      <c r="I262" s="433">
        <f t="shared" si="35"/>
        <v>0</v>
      </c>
      <c r="J262" s="433"/>
    </row>
    <row r="263" spans="1:10" s="197" customFormat="1" ht="14.25" hidden="1" x14ac:dyDescent="0.2">
      <c r="A263" s="217" t="s">
        <v>301</v>
      </c>
      <c r="B263" s="190">
        <v>65</v>
      </c>
      <c r="C263" s="231">
        <v>3812</v>
      </c>
      <c r="D263" s="232" t="s">
        <v>87</v>
      </c>
      <c r="E263" s="192">
        <v>5000</v>
      </c>
      <c r="F263" s="394">
        <v>5000</v>
      </c>
      <c r="G263" s="394"/>
      <c r="H263" s="394"/>
      <c r="I263" s="433">
        <f t="shared" si="35"/>
        <v>0</v>
      </c>
      <c r="J263" s="433"/>
    </row>
    <row r="264" spans="1:10" s="197" customFormat="1" ht="14.25" x14ac:dyDescent="0.2">
      <c r="A264" s="217" t="s">
        <v>301</v>
      </c>
      <c r="B264" s="186"/>
      <c r="C264" s="229">
        <v>382</v>
      </c>
      <c r="D264" s="230" t="s">
        <v>39</v>
      </c>
      <c r="E264" s="188">
        <f>SUM(E265)</f>
        <v>10000</v>
      </c>
      <c r="F264" s="391">
        <f>SUM(F265)</f>
        <v>5000</v>
      </c>
      <c r="G264" s="391"/>
      <c r="H264" s="391"/>
      <c r="I264" s="433">
        <f t="shared" si="35"/>
        <v>0</v>
      </c>
      <c r="J264" s="433"/>
    </row>
    <row r="265" spans="1:10" s="197" customFormat="1" ht="14.25" hidden="1" x14ac:dyDescent="0.2">
      <c r="A265" s="217" t="s">
        <v>301</v>
      </c>
      <c r="B265" s="190">
        <v>66</v>
      </c>
      <c r="C265" s="231">
        <v>38215</v>
      </c>
      <c r="D265" s="232" t="s">
        <v>124</v>
      </c>
      <c r="E265" s="192">
        <v>10000</v>
      </c>
      <c r="F265" s="394">
        <v>5000</v>
      </c>
      <c r="G265" s="394"/>
      <c r="H265" s="394"/>
      <c r="I265" s="433">
        <f t="shared" si="35"/>
        <v>0</v>
      </c>
      <c r="J265" s="433"/>
    </row>
    <row r="266" spans="1:10" s="197" customFormat="1" ht="15" thickBot="1" x14ac:dyDescent="0.25">
      <c r="A266" s="194"/>
      <c r="B266" s="194"/>
      <c r="C266" s="239"/>
      <c r="D266" s="240"/>
      <c r="E266" s="196"/>
      <c r="F266" s="396"/>
      <c r="G266" s="396"/>
      <c r="H266" s="396"/>
      <c r="I266" s="353"/>
      <c r="J266" s="353"/>
    </row>
    <row r="267" spans="1:10" s="160" customFormat="1" ht="16.5" thickBot="1" x14ac:dyDescent="0.3">
      <c r="A267" s="994" t="s">
        <v>235</v>
      </c>
      <c r="B267" s="995"/>
      <c r="C267" s="995"/>
      <c r="D267" s="995"/>
      <c r="E267" s="175">
        <f>SUM(E271+E283+E290)</f>
        <v>130000</v>
      </c>
      <c r="F267" s="386">
        <f>SUM(F271+F283+F290)</f>
        <v>188000</v>
      </c>
      <c r="G267" s="386">
        <f>SUM(G271+G283+G290)</f>
        <v>100000</v>
      </c>
      <c r="H267" s="386">
        <f>SUM(H271+H283+H290)</f>
        <v>105000</v>
      </c>
      <c r="I267" s="349">
        <f>AVERAGE(G267/F267*100)</f>
        <v>53.191489361702125</v>
      </c>
      <c r="J267" s="349">
        <f>AVERAGE(H267/G267*100)</f>
        <v>105</v>
      </c>
    </row>
    <row r="268" spans="1:10" s="160" customFormat="1" ht="15.75" x14ac:dyDescent="0.25">
      <c r="A268" s="162"/>
      <c r="B268" s="162"/>
      <c r="C268" s="162"/>
      <c r="D268" s="162"/>
      <c r="E268" s="288"/>
      <c r="F268" s="412"/>
      <c r="G268" s="412"/>
      <c r="H268" s="412"/>
      <c r="I268" s="348"/>
      <c r="J268" s="348"/>
    </row>
    <row r="269" spans="1:10" s="172" customFormat="1" ht="15" x14ac:dyDescent="0.25">
      <c r="A269" s="189"/>
      <c r="C269" s="280"/>
      <c r="D269" s="287" t="s">
        <v>236</v>
      </c>
      <c r="E269" s="181"/>
      <c r="F269" s="388"/>
      <c r="G269" s="388"/>
      <c r="H269" s="388"/>
      <c r="I269" s="350"/>
      <c r="J269" s="350"/>
    </row>
    <row r="270" spans="1:10" s="172" customFormat="1" ht="15" x14ac:dyDescent="0.25">
      <c r="A270" s="189"/>
      <c r="C270" s="280"/>
      <c r="D270" s="337" t="s">
        <v>218</v>
      </c>
      <c r="E270" s="183"/>
      <c r="F270" s="389"/>
      <c r="G270" s="389"/>
      <c r="H270" s="389"/>
      <c r="I270" s="351"/>
      <c r="J270" s="351"/>
    </row>
    <row r="271" spans="1:10" s="172" customFormat="1" ht="15" x14ac:dyDescent="0.25">
      <c r="A271" s="189"/>
      <c r="C271" s="280"/>
      <c r="D271" s="376" t="s">
        <v>330</v>
      </c>
      <c r="E271" s="269">
        <f>SUM(E272+E275)</f>
        <v>30000</v>
      </c>
      <c r="F271" s="383">
        <f>SUM(F272+F275)</f>
        <v>60000</v>
      </c>
      <c r="G271" s="383">
        <f>SUM(G272+G275)</f>
        <v>70000</v>
      </c>
      <c r="H271" s="383">
        <f>SUM(H272+H275)</f>
        <v>75000</v>
      </c>
      <c r="I271" s="435">
        <f>AVERAGE(G271/F271*100)</f>
        <v>116.66666666666667</v>
      </c>
      <c r="J271" s="435">
        <f>AVERAGE(H271/G271*100)</f>
        <v>107.14285714285714</v>
      </c>
    </row>
    <row r="272" spans="1:10" s="216" customFormat="1" ht="15" x14ac:dyDescent="0.2">
      <c r="A272" s="190" t="s">
        <v>302</v>
      </c>
      <c r="B272" s="186"/>
      <c r="C272" s="229">
        <v>32</v>
      </c>
      <c r="D272" s="186" t="s">
        <v>189</v>
      </c>
      <c r="E272" s="188">
        <f>SUM(E273)</f>
        <v>0</v>
      </c>
      <c r="F272" s="391">
        <f>SUM(F273)</f>
        <v>10000</v>
      </c>
      <c r="G272" s="391">
        <v>15000</v>
      </c>
      <c r="H272" s="391">
        <v>15000</v>
      </c>
      <c r="I272" s="433">
        <f t="shared" ref="I272:J279" si="36">AVERAGE(G272/F272*100)</f>
        <v>150</v>
      </c>
      <c r="J272" s="433">
        <f t="shared" si="36"/>
        <v>100</v>
      </c>
    </row>
    <row r="273" spans="1:10" s="197" customFormat="1" ht="14.25" x14ac:dyDescent="0.2">
      <c r="A273" s="190" t="s">
        <v>302</v>
      </c>
      <c r="B273" s="186"/>
      <c r="C273" s="229">
        <v>329</v>
      </c>
      <c r="D273" s="186" t="s">
        <v>66</v>
      </c>
      <c r="E273" s="188">
        <f>SUM(E274)</f>
        <v>0</v>
      </c>
      <c r="F273" s="391">
        <f>SUM(F274)</f>
        <v>10000</v>
      </c>
      <c r="G273" s="391"/>
      <c r="H273" s="391"/>
      <c r="I273" s="433">
        <f t="shared" si="36"/>
        <v>0</v>
      </c>
      <c r="J273" s="433"/>
    </row>
    <row r="274" spans="1:10" s="197" customFormat="1" ht="14.25" hidden="1" x14ac:dyDescent="0.2">
      <c r="A274" s="190" t="s">
        <v>302</v>
      </c>
      <c r="B274" s="190">
        <v>67</v>
      </c>
      <c r="C274" s="231">
        <v>3293</v>
      </c>
      <c r="D274" s="190" t="s">
        <v>69</v>
      </c>
      <c r="E274" s="192">
        <v>0</v>
      </c>
      <c r="F274" s="394">
        <v>10000</v>
      </c>
      <c r="G274" s="394"/>
      <c r="H274" s="394"/>
      <c r="I274" s="433">
        <f t="shared" si="36"/>
        <v>0</v>
      </c>
      <c r="J274" s="433"/>
    </row>
    <row r="275" spans="1:10" s="216" customFormat="1" ht="15" x14ac:dyDescent="0.2">
      <c r="A275" s="190" t="s">
        <v>302</v>
      </c>
      <c r="B275" s="186"/>
      <c r="C275" s="229">
        <v>38</v>
      </c>
      <c r="D275" s="230" t="s">
        <v>81</v>
      </c>
      <c r="E275" s="188">
        <f>SUM(E276+E278)</f>
        <v>30000</v>
      </c>
      <c r="F275" s="391">
        <f>SUM(F276+F278)</f>
        <v>50000</v>
      </c>
      <c r="G275" s="391">
        <v>55000</v>
      </c>
      <c r="H275" s="391">
        <v>60000</v>
      </c>
      <c r="I275" s="433">
        <f t="shared" si="36"/>
        <v>110.00000000000001</v>
      </c>
      <c r="J275" s="433">
        <f t="shared" si="36"/>
        <v>109.09090909090908</v>
      </c>
    </row>
    <row r="276" spans="1:10" s="197" customFormat="1" ht="14.25" x14ac:dyDescent="0.2">
      <c r="A276" s="190" t="s">
        <v>302</v>
      </c>
      <c r="B276" s="186"/>
      <c r="C276" s="229">
        <v>381</v>
      </c>
      <c r="D276" s="230" t="s">
        <v>38</v>
      </c>
      <c r="E276" s="188">
        <f>SUM(E277:E277)</f>
        <v>0</v>
      </c>
      <c r="F276" s="391">
        <f>SUM(F277)</f>
        <v>40000</v>
      </c>
      <c r="G276" s="391"/>
      <c r="H276" s="391"/>
      <c r="I276" s="433">
        <f t="shared" si="36"/>
        <v>0</v>
      </c>
      <c r="J276" s="433"/>
    </row>
    <row r="277" spans="1:10" s="197" customFormat="1" ht="14.25" hidden="1" x14ac:dyDescent="0.2">
      <c r="A277" s="190" t="s">
        <v>302</v>
      </c>
      <c r="B277" s="190">
        <v>68</v>
      </c>
      <c r="C277" s="231">
        <v>3811</v>
      </c>
      <c r="D277" s="232" t="s">
        <v>82</v>
      </c>
      <c r="E277" s="192">
        <v>0</v>
      </c>
      <c r="F277" s="394">
        <v>40000</v>
      </c>
      <c r="G277" s="394"/>
      <c r="H277" s="394"/>
      <c r="I277" s="433">
        <f t="shared" si="36"/>
        <v>0</v>
      </c>
      <c r="J277" s="433"/>
    </row>
    <row r="278" spans="1:10" s="197" customFormat="1" ht="14.25" x14ac:dyDescent="0.2">
      <c r="A278" s="190" t="s">
        <v>302</v>
      </c>
      <c r="B278" s="186"/>
      <c r="C278" s="229">
        <v>382</v>
      </c>
      <c r="D278" s="230" t="s">
        <v>39</v>
      </c>
      <c r="E278" s="188">
        <f>SUM(E279:E279)</f>
        <v>30000</v>
      </c>
      <c r="F278" s="391">
        <f>SUM(F279:F279)</f>
        <v>10000</v>
      </c>
      <c r="G278" s="391"/>
      <c r="H278" s="391"/>
      <c r="I278" s="352">
        <f t="shared" si="36"/>
        <v>0</v>
      </c>
      <c r="J278" s="352"/>
    </row>
    <row r="279" spans="1:10" s="197" customFormat="1" ht="14.25" hidden="1" x14ac:dyDescent="0.2">
      <c r="A279" s="190" t="s">
        <v>302</v>
      </c>
      <c r="B279" s="190">
        <v>69</v>
      </c>
      <c r="C279" s="231">
        <v>38219</v>
      </c>
      <c r="D279" s="232" t="s">
        <v>238</v>
      </c>
      <c r="E279" s="192">
        <v>30000</v>
      </c>
      <c r="F279" s="394">
        <v>10000</v>
      </c>
      <c r="G279" s="394"/>
      <c r="H279" s="394"/>
      <c r="I279" s="352">
        <f t="shared" si="36"/>
        <v>0</v>
      </c>
      <c r="J279" s="352"/>
    </row>
    <row r="280" spans="1:10" s="197" customFormat="1" ht="14.25" x14ac:dyDescent="0.2">
      <c r="A280" s="194"/>
      <c r="B280" s="194"/>
      <c r="C280" s="239"/>
      <c r="D280" s="439"/>
      <c r="E280" s="440"/>
      <c r="F280" s="441"/>
      <c r="G280" s="441"/>
      <c r="H280" s="441"/>
      <c r="I280" s="442"/>
      <c r="J280" s="442"/>
    </row>
    <row r="281" spans="1:10" s="197" customFormat="1" ht="15" x14ac:dyDescent="0.25">
      <c r="A281" s="242"/>
      <c r="B281" s="242"/>
      <c r="C281" s="242"/>
      <c r="D281" s="287" t="s">
        <v>236</v>
      </c>
      <c r="E281" s="206"/>
      <c r="F281" s="389"/>
      <c r="G281" s="389"/>
      <c r="H281" s="389"/>
      <c r="I281" s="351"/>
      <c r="J281" s="351"/>
    </row>
    <row r="282" spans="1:10" s="197" customFormat="1" ht="15" x14ac:dyDescent="0.25">
      <c r="A282" s="242"/>
      <c r="B282" s="242"/>
      <c r="C282" s="242"/>
      <c r="D282" s="337" t="s">
        <v>218</v>
      </c>
      <c r="E282" s="206"/>
      <c r="F282" s="389"/>
      <c r="G282" s="389"/>
      <c r="H282" s="389"/>
      <c r="I282" s="351"/>
      <c r="J282" s="351"/>
    </row>
    <row r="283" spans="1:10" s="172" customFormat="1" ht="15" x14ac:dyDescent="0.25">
      <c r="A283" s="245"/>
      <c r="B283" s="245"/>
      <c r="C283" s="245"/>
      <c r="D283" s="375" t="s">
        <v>331</v>
      </c>
      <c r="E283" s="246">
        <f t="shared" ref="E283:H285" si="37">SUM(E284)</f>
        <v>100000</v>
      </c>
      <c r="F283" s="390">
        <f t="shared" si="37"/>
        <v>100000</v>
      </c>
      <c r="G283" s="390">
        <f t="shared" si="37"/>
        <v>0</v>
      </c>
      <c r="H283" s="390">
        <f t="shared" si="37"/>
        <v>0</v>
      </c>
      <c r="I283" s="435">
        <f>AVERAGE(G283/F283*100)</f>
        <v>0</v>
      </c>
      <c r="J283" s="435">
        <v>0</v>
      </c>
    </row>
    <row r="284" spans="1:10" s="172" customFormat="1" x14ac:dyDescent="0.2">
      <c r="A284" s="190" t="s">
        <v>320</v>
      </c>
      <c r="B284" s="186"/>
      <c r="C284" s="229">
        <v>42</v>
      </c>
      <c r="D284" s="230" t="s">
        <v>97</v>
      </c>
      <c r="E284" s="188">
        <f t="shared" si="37"/>
        <v>100000</v>
      </c>
      <c r="F284" s="391">
        <f t="shared" si="37"/>
        <v>100000</v>
      </c>
      <c r="G284" s="391">
        <f t="shared" si="37"/>
        <v>0</v>
      </c>
      <c r="H284" s="391">
        <f t="shared" si="37"/>
        <v>0</v>
      </c>
      <c r="I284" s="433">
        <f>AVERAGE(G284/F284*100)</f>
        <v>0</v>
      </c>
      <c r="J284" s="433"/>
    </row>
    <row r="285" spans="1:10" s="172" customFormat="1" x14ac:dyDescent="0.2">
      <c r="A285" s="190" t="s">
        <v>320</v>
      </c>
      <c r="B285" s="186"/>
      <c r="C285" s="229">
        <v>426</v>
      </c>
      <c r="D285" s="230" t="s">
        <v>120</v>
      </c>
      <c r="E285" s="188">
        <f t="shared" si="37"/>
        <v>100000</v>
      </c>
      <c r="F285" s="391">
        <f t="shared" si="37"/>
        <v>100000</v>
      </c>
      <c r="G285" s="391"/>
      <c r="H285" s="391"/>
      <c r="I285" s="433">
        <f>AVERAGE(G285/F285*100)</f>
        <v>0</v>
      </c>
      <c r="J285" s="433"/>
    </row>
    <row r="286" spans="1:10" s="172" customFormat="1" ht="15" hidden="1" customHeight="1" x14ac:dyDescent="0.2">
      <c r="A286" s="190" t="s">
        <v>320</v>
      </c>
      <c r="B286" s="190">
        <v>70</v>
      </c>
      <c r="C286" s="231">
        <v>4263</v>
      </c>
      <c r="D286" s="232" t="s">
        <v>273</v>
      </c>
      <c r="E286" s="192">
        <v>100000</v>
      </c>
      <c r="F286" s="394">
        <v>100000</v>
      </c>
      <c r="G286" s="394"/>
      <c r="H286" s="394"/>
      <c r="I286" s="433">
        <f>AVERAGE(G286/F286*100)</f>
        <v>0</v>
      </c>
      <c r="J286" s="433"/>
    </row>
    <row r="287" spans="1:10" s="197" customFormat="1" ht="14.25" x14ac:dyDescent="0.2">
      <c r="A287" s="194"/>
      <c r="B287" s="194"/>
      <c r="C287" s="239"/>
      <c r="D287" s="240"/>
      <c r="E287" s="196"/>
      <c r="F287" s="396"/>
      <c r="G287" s="396"/>
      <c r="H287" s="396"/>
      <c r="I287" s="353"/>
      <c r="J287" s="353"/>
    </row>
    <row r="288" spans="1:10" s="172" customFormat="1" ht="15" x14ac:dyDescent="0.25">
      <c r="A288" s="189"/>
      <c r="C288" s="280"/>
      <c r="D288" s="287" t="s">
        <v>236</v>
      </c>
      <c r="E288" s="181"/>
      <c r="F288" s="388"/>
      <c r="G288" s="388"/>
      <c r="H288" s="388"/>
      <c r="I288" s="350"/>
      <c r="J288" s="350"/>
    </row>
    <row r="289" spans="1:10" s="172" customFormat="1" ht="15" x14ac:dyDescent="0.25">
      <c r="A289" s="189"/>
      <c r="C289" s="280"/>
      <c r="D289" s="337" t="s">
        <v>239</v>
      </c>
      <c r="E289" s="183"/>
      <c r="F289" s="389"/>
      <c r="G289" s="389"/>
      <c r="H289" s="389"/>
      <c r="I289" s="351"/>
      <c r="J289" s="351"/>
    </row>
    <row r="290" spans="1:10" s="172" customFormat="1" ht="15" x14ac:dyDescent="0.25">
      <c r="A290" s="189"/>
      <c r="C290" s="280"/>
      <c r="D290" s="375" t="s">
        <v>332</v>
      </c>
      <c r="E290" s="269">
        <f>SUM(E291+E298)</f>
        <v>0</v>
      </c>
      <c r="F290" s="383">
        <f>SUM(F291+F298)</f>
        <v>28000</v>
      </c>
      <c r="G290" s="383">
        <f>SUM(G291+G298)</f>
        <v>30000</v>
      </c>
      <c r="H290" s="383">
        <f>SUM(H291+H298)</f>
        <v>30000</v>
      </c>
      <c r="I290" s="435">
        <f>AVERAGE(G290/F290*100)</f>
        <v>107.14285714285714</v>
      </c>
      <c r="J290" s="435">
        <f>AVERAGE(H290/G290*100)</f>
        <v>100</v>
      </c>
    </row>
    <row r="291" spans="1:10" s="216" customFormat="1" ht="15" x14ac:dyDescent="0.2">
      <c r="A291" s="190" t="s">
        <v>321</v>
      </c>
      <c r="B291" s="186"/>
      <c r="C291" s="229">
        <v>32</v>
      </c>
      <c r="D291" s="230" t="s">
        <v>189</v>
      </c>
      <c r="E291" s="188">
        <f>SUM(E292+E295)</f>
        <v>0</v>
      </c>
      <c r="F291" s="391">
        <f>SUM(F292+F295)</f>
        <v>24000</v>
      </c>
      <c r="G291" s="391">
        <v>25000</v>
      </c>
      <c r="H291" s="391">
        <v>25000</v>
      </c>
      <c r="I291" s="433">
        <f t="shared" ref="I291:J300" si="38">AVERAGE(G291/F291*100)</f>
        <v>104.16666666666667</v>
      </c>
      <c r="J291" s="433">
        <f t="shared" si="38"/>
        <v>100</v>
      </c>
    </row>
    <row r="292" spans="1:10" s="216" customFormat="1" ht="15" x14ac:dyDescent="0.2">
      <c r="A292" s="190" t="s">
        <v>321</v>
      </c>
      <c r="B292" s="186"/>
      <c r="C292" s="229">
        <v>323</v>
      </c>
      <c r="D292" s="230" t="s">
        <v>57</v>
      </c>
      <c r="E292" s="188">
        <f>SUM(E293:E294)</f>
        <v>0</v>
      </c>
      <c r="F292" s="391">
        <f>SUM(F293:F294)</f>
        <v>7000</v>
      </c>
      <c r="G292" s="391"/>
      <c r="H292" s="391"/>
      <c r="I292" s="433">
        <f t="shared" si="38"/>
        <v>0</v>
      </c>
      <c r="J292" s="433"/>
    </row>
    <row r="293" spans="1:10" s="197" customFormat="1" ht="14.25" hidden="1" x14ac:dyDescent="0.2">
      <c r="A293" s="190" t="s">
        <v>321</v>
      </c>
      <c r="B293" s="190">
        <v>71</v>
      </c>
      <c r="C293" s="231">
        <v>3233</v>
      </c>
      <c r="D293" s="232" t="s">
        <v>60</v>
      </c>
      <c r="E293" s="192">
        <v>0</v>
      </c>
      <c r="F293" s="394">
        <v>5000</v>
      </c>
      <c r="G293" s="394"/>
      <c r="H293" s="394"/>
      <c r="I293" s="433">
        <f t="shared" si="38"/>
        <v>0</v>
      </c>
      <c r="J293" s="433"/>
    </row>
    <row r="294" spans="1:10" s="197" customFormat="1" ht="14.25" hidden="1" x14ac:dyDescent="0.2">
      <c r="A294" s="190" t="s">
        <v>321</v>
      </c>
      <c r="B294" s="190">
        <v>72</v>
      </c>
      <c r="C294" s="231">
        <v>3239</v>
      </c>
      <c r="D294" s="232" t="s">
        <v>65</v>
      </c>
      <c r="E294" s="192">
        <v>0</v>
      </c>
      <c r="F294" s="394">
        <v>2000</v>
      </c>
      <c r="G294" s="394"/>
      <c r="H294" s="394"/>
      <c r="I294" s="433">
        <f t="shared" si="38"/>
        <v>0</v>
      </c>
      <c r="J294" s="433"/>
    </row>
    <row r="295" spans="1:10" s="216" customFormat="1" ht="15" x14ac:dyDescent="0.2">
      <c r="A295" s="190" t="s">
        <v>321</v>
      </c>
      <c r="B295" s="186"/>
      <c r="C295" s="229">
        <v>329</v>
      </c>
      <c r="D295" s="230" t="s">
        <v>66</v>
      </c>
      <c r="E295" s="188">
        <f>SUM(E296:E297)</f>
        <v>0</v>
      </c>
      <c r="F295" s="391">
        <f>SUM(F296:F297)</f>
        <v>17000</v>
      </c>
      <c r="G295" s="391"/>
      <c r="H295" s="391"/>
      <c r="I295" s="433">
        <f t="shared" si="38"/>
        <v>0</v>
      </c>
      <c r="J295" s="433"/>
    </row>
    <row r="296" spans="1:10" s="197" customFormat="1" ht="14.25" hidden="1" x14ac:dyDescent="0.2">
      <c r="A296" s="190" t="s">
        <v>321</v>
      </c>
      <c r="B296" s="190">
        <v>73</v>
      </c>
      <c r="C296" s="231">
        <v>3293</v>
      </c>
      <c r="D296" s="232" t="s">
        <v>69</v>
      </c>
      <c r="E296" s="192">
        <v>0</v>
      </c>
      <c r="F296" s="394">
        <v>15000</v>
      </c>
      <c r="G296" s="394"/>
      <c r="H296" s="394"/>
      <c r="I296" s="433">
        <f t="shared" si="38"/>
        <v>0</v>
      </c>
      <c r="J296" s="433"/>
    </row>
    <row r="297" spans="1:10" s="197" customFormat="1" ht="14.25" hidden="1" x14ac:dyDescent="0.2">
      <c r="A297" s="190" t="s">
        <v>321</v>
      </c>
      <c r="B297" s="190">
        <v>74</v>
      </c>
      <c r="C297" s="231">
        <v>3299</v>
      </c>
      <c r="D297" s="232" t="s">
        <v>240</v>
      </c>
      <c r="E297" s="192">
        <v>0</v>
      </c>
      <c r="F297" s="394">
        <v>2000</v>
      </c>
      <c r="G297" s="394"/>
      <c r="H297" s="394"/>
      <c r="I297" s="433">
        <f t="shared" si="38"/>
        <v>0</v>
      </c>
      <c r="J297" s="433"/>
    </row>
    <row r="298" spans="1:10" s="216" customFormat="1" ht="15" x14ac:dyDescent="0.2">
      <c r="A298" s="190" t="s">
        <v>321</v>
      </c>
      <c r="B298" s="186"/>
      <c r="C298" s="229">
        <v>38</v>
      </c>
      <c r="D298" s="230" t="s">
        <v>241</v>
      </c>
      <c r="E298" s="188">
        <f>SUM(E299)</f>
        <v>0</v>
      </c>
      <c r="F298" s="391">
        <f>SUM(F299)</f>
        <v>4000</v>
      </c>
      <c r="G298" s="391">
        <v>5000</v>
      </c>
      <c r="H298" s="391">
        <v>5000</v>
      </c>
      <c r="I298" s="433">
        <f t="shared" si="38"/>
        <v>125</v>
      </c>
      <c r="J298" s="433">
        <f t="shared" si="38"/>
        <v>100</v>
      </c>
    </row>
    <row r="299" spans="1:10" s="197" customFormat="1" ht="14.25" x14ac:dyDescent="0.2">
      <c r="A299" s="190" t="s">
        <v>321</v>
      </c>
      <c r="B299" s="186"/>
      <c r="C299" s="229">
        <v>381</v>
      </c>
      <c r="D299" s="230" t="s">
        <v>38</v>
      </c>
      <c r="E299" s="188">
        <f>SUM(E300)</f>
        <v>0</v>
      </c>
      <c r="F299" s="391">
        <f>SUM(F300)</f>
        <v>4000</v>
      </c>
      <c r="G299" s="391"/>
      <c r="H299" s="391"/>
      <c r="I299" s="433">
        <f t="shared" si="38"/>
        <v>0</v>
      </c>
      <c r="J299" s="433"/>
    </row>
    <row r="300" spans="1:10" s="197" customFormat="1" ht="14.25" hidden="1" x14ac:dyDescent="0.2">
      <c r="A300" s="190" t="s">
        <v>321</v>
      </c>
      <c r="B300" s="190">
        <v>75</v>
      </c>
      <c r="C300" s="231">
        <v>3811</v>
      </c>
      <c r="D300" s="232" t="s">
        <v>86</v>
      </c>
      <c r="E300" s="192">
        <v>0</v>
      </c>
      <c r="F300" s="394">
        <v>4000</v>
      </c>
      <c r="G300" s="394"/>
      <c r="H300" s="394"/>
      <c r="I300" s="433">
        <f t="shared" si="38"/>
        <v>0</v>
      </c>
      <c r="J300" s="433"/>
    </row>
    <row r="301" spans="1:10" s="261" customFormat="1" ht="13.5" thickBot="1" x14ac:dyDescent="0.25">
      <c r="A301" s="257"/>
      <c r="B301" s="168"/>
      <c r="C301" s="257"/>
      <c r="D301" s="168"/>
      <c r="E301" s="257"/>
      <c r="F301" s="407"/>
      <c r="G301" s="407"/>
      <c r="H301" s="407"/>
      <c r="I301" s="356"/>
      <c r="J301" s="356"/>
    </row>
    <row r="302" spans="1:10" s="160" customFormat="1" ht="16.5" thickBot="1" x14ac:dyDescent="0.3">
      <c r="A302" s="1005" t="s">
        <v>242</v>
      </c>
      <c r="B302" s="1006"/>
      <c r="C302" s="1006"/>
      <c r="D302" s="1006"/>
      <c r="E302" s="175">
        <f>SUM(E306)</f>
        <v>52000</v>
      </c>
      <c r="F302" s="386">
        <f>SUM(F306)</f>
        <v>102000</v>
      </c>
      <c r="G302" s="386">
        <f>SUM(G306)</f>
        <v>80000</v>
      </c>
      <c r="H302" s="386">
        <f>SUM(H306)</f>
        <v>70000</v>
      </c>
      <c r="I302" s="349">
        <f>AVERAGE(G302/F302*100)</f>
        <v>78.431372549019613</v>
      </c>
      <c r="J302" s="349">
        <f>AVERAGE(H302/G302*100)</f>
        <v>87.5</v>
      </c>
    </row>
    <row r="303" spans="1:10" s="160" customFormat="1" ht="15.75" x14ac:dyDescent="0.25">
      <c r="A303" s="289"/>
      <c r="B303" s="289"/>
      <c r="C303" s="289"/>
      <c r="D303" s="289"/>
      <c r="E303" s="288"/>
      <c r="F303" s="412"/>
      <c r="G303" s="412"/>
      <c r="H303" s="412"/>
      <c r="I303" s="348"/>
      <c r="J303" s="348"/>
    </row>
    <row r="304" spans="1:10" s="172" customFormat="1" ht="15" x14ac:dyDescent="0.25">
      <c r="A304" s="189"/>
      <c r="C304" s="280"/>
      <c r="D304" s="287" t="s">
        <v>243</v>
      </c>
      <c r="E304" s="181"/>
      <c r="F304" s="388"/>
      <c r="G304" s="388"/>
      <c r="H304" s="388"/>
      <c r="I304" s="350"/>
      <c r="J304" s="350"/>
    </row>
    <row r="305" spans="1:10" s="172" customFormat="1" ht="15" x14ac:dyDescent="0.25">
      <c r="A305" s="189"/>
      <c r="C305" s="280"/>
      <c r="D305" s="337" t="s">
        <v>218</v>
      </c>
      <c r="E305" s="183"/>
      <c r="F305" s="389"/>
      <c r="G305" s="389"/>
      <c r="H305" s="389"/>
      <c r="I305" s="351"/>
      <c r="J305" s="351"/>
    </row>
    <row r="306" spans="1:10" s="172" customFormat="1" ht="15" x14ac:dyDescent="0.25">
      <c r="A306" s="189"/>
      <c r="C306" s="280"/>
      <c r="D306" s="376" t="s">
        <v>333</v>
      </c>
      <c r="E306" s="269">
        <f>SUM(E307)</f>
        <v>52000</v>
      </c>
      <c r="F306" s="383">
        <f>SUM(F307)</f>
        <v>102000</v>
      </c>
      <c r="G306" s="383">
        <f>SUM(G307)</f>
        <v>80000</v>
      </c>
      <c r="H306" s="383">
        <f>SUM(H307)</f>
        <v>70000</v>
      </c>
      <c r="I306" s="435">
        <f>AVERAGE(G306/F306*100)</f>
        <v>78.431372549019613</v>
      </c>
      <c r="J306" s="435">
        <f>AVERAGE(H306/G306*100)</f>
        <v>87.5</v>
      </c>
    </row>
    <row r="307" spans="1:10" s="216" customFormat="1" ht="15" x14ac:dyDescent="0.2">
      <c r="A307" s="190" t="s">
        <v>322</v>
      </c>
      <c r="B307" s="186"/>
      <c r="C307" s="229">
        <v>38</v>
      </c>
      <c r="D307" s="230" t="s">
        <v>81</v>
      </c>
      <c r="E307" s="188">
        <f>SUM(E308+E310)</f>
        <v>52000</v>
      </c>
      <c r="F307" s="391">
        <f>SUM(F308+F310)</f>
        <v>102000</v>
      </c>
      <c r="G307" s="391">
        <v>80000</v>
      </c>
      <c r="H307" s="391">
        <v>70000</v>
      </c>
      <c r="I307" s="433">
        <f t="shared" ref="I307:J311" si="39">AVERAGE(G307/F307*100)</f>
        <v>78.431372549019613</v>
      </c>
      <c r="J307" s="433">
        <f t="shared" si="39"/>
        <v>87.5</v>
      </c>
    </row>
    <row r="308" spans="1:10" s="197" customFormat="1" ht="14.25" x14ac:dyDescent="0.2">
      <c r="A308" s="190" t="s">
        <v>322</v>
      </c>
      <c r="B308" s="186"/>
      <c r="C308" s="229">
        <v>381</v>
      </c>
      <c r="D308" s="230" t="s">
        <v>38</v>
      </c>
      <c r="E308" s="188">
        <f>SUM(E309)</f>
        <v>2000</v>
      </c>
      <c r="F308" s="391">
        <f>SUM(F309)</f>
        <v>2000</v>
      </c>
      <c r="G308" s="391"/>
      <c r="H308" s="391"/>
      <c r="I308" s="433">
        <f t="shared" si="39"/>
        <v>0</v>
      </c>
      <c r="J308" s="433"/>
    </row>
    <row r="309" spans="1:10" s="197" customFormat="1" ht="14.25" hidden="1" x14ac:dyDescent="0.2">
      <c r="A309" s="190" t="s">
        <v>322</v>
      </c>
      <c r="B309" s="190">
        <v>76</v>
      </c>
      <c r="C309" s="231">
        <v>38112</v>
      </c>
      <c r="D309" s="232" t="s">
        <v>83</v>
      </c>
      <c r="E309" s="192">
        <v>2000</v>
      </c>
      <c r="F309" s="394">
        <v>2000</v>
      </c>
      <c r="G309" s="394"/>
      <c r="H309" s="394"/>
      <c r="I309" s="433">
        <f t="shared" si="39"/>
        <v>0</v>
      </c>
      <c r="J309" s="433"/>
    </row>
    <row r="310" spans="1:10" s="216" customFormat="1" ht="15" x14ac:dyDescent="0.2">
      <c r="A310" s="190" t="s">
        <v>322</v>
      </c>
      <c r="B310" s="186"/>
      <c r="C310" s="229">
        <v>382</v>
      </c>
      <c r="D310" s="230" t="s">
        <v>39</v>
      </c>
      <c r="E310" s="188">
        <f>SUM(E311)</f>
        <v>50000</v>
      </c>
      <c r="F310" s="391">
        <f>SUM(F311)</f>
        <v>100000</v>
      </c>
      <c r="G310" s="391"/>
      <c r="H310" s="391"/>
      <c r="I310" s="433">
        <f t="shared" si="39"/>
        <v>0</v>
      </c>
      <c r="J310" s="433"/>
    </row>
    <row r="311" spans="1:10" s="197" customFormat="1" ht="14.25" hidden="1" x14ac:dyDescent="0.2">
      <c r="A311" s="190" t="s">
        <v>322</v>
      </c>
      <c r="B311" s="190">
        <v>77</v>
      </c>
      <c r="C311" s="231">
        <v>38212</v>
      </c>
      <c r="D311" s="232" t="s">
        <v>244</v>
      </c>
      <c r="E311" s="192">
        <v>50000</v>
      </c>
      <c r="F311" s="394">
        <v>100000</v>
      </c>
      <c r="G311" s="394"/>
      <c r="H311" s="394"/>
      <c r="I311" s="433">
        <f t="shared" si="39"/>
        <v>0</v>
      </c>
      <c r="J311" s="433"/>
    </row>
    <row r="312" spans="1:10" s="197" customFormat="1" ht="15" thickBot="1" x14ac:dyDescent="0.25">
      <c r="A312" s="194"/>
      <c r="B312" s="194"/>
      <c r="C312" s="239"/>
      <c r="D312" s="240"/>
      <c r="E312" s="196"/>
      <c r="F312" s="396"/>
      <c r="G312" s="396"/>
      <c r="H312" s="396"/>
      <c r="I312" s="353"/>
      <c r="J312" s="353"/>
    </row>
    <row r="313" spans="1:10" s="160" customFormat="1" ht="16.5" thickBot="1" x14ac:dyDescent="0.3">
      <c r="A313" s="1005" t="s">
        <v>245</v>
      </c>
      <c r="B313" s="1006"/>
      <c r="C313" s="1006"/>
      <c r="D313" s="1006"/>
      <c r="E313" s="175">
        <f>SUM(E317)</f>
        <v>84000</v>
      </c>
      <c r="F313" s="386">
        <f>SUM(F317)</f>
        <v>80000</v>
      </c>
      <c r="G313" s="386">
        <f>SUM(G317)</f>
        <v>80000</v>
      </c>
      <c r="H313" s="386">
        <f>SUM(H317)</f>
        <v>80000</v>
      </c>
      <c r="I313" s="349">
        <f>AVERAGE(G313/F313*100)</f>
        <v>100</v>
      </c>
      <c r="J313" s="349">
        <f>AVERAGE(H313/G313*100)</f>
        <v>100</v>
      </c>
    </row>
    <row r="314" spans="1:10" s="160" customFormat="1" ht="15.75" x14ac:dyDescent="0.25">
      <c r="A314" s="289"/>
      <c r="B314" s="289"/>
      <c r="C314" s="289"/>
      <c r="D314" s="289"/>
      <c r="E314" s="288"/>
      <c r="F314" s="412"/>
      <c r="G314" s="412"/>
      <c r="H314" s="412"/>
      <c r="I314" s="348"/>
      <c r="J314" s="348"/>
    </row>
    <row r="315" spans="1:10" s="172" customFormat="1" ht="15" x14ac:dyDescent="0.25">
      <c r="C315" s="280"/>
      <c r="D315" s="274" t="s">
        <v>187</v>
      </c>
      <c r="E315" s="181"/>
      <c r="F315" s="388"/>
      <c r="G315" s="388"/>
      <c r="H315" s="388"/>
      <c r="I315" s="358"/>
      <c r="J315" s="358"/>
    </row>
    <row r="316" spans="1:10" s="172" customFormat="1" x14ac:dyDescent="0.2">
      <c r="C316" s="280"/>
      <c r="D316" s="337" t="s">
        <v>206</v>
      </c>
      <c r="E316" s="290"/>
      <c r="F316" s="417"/>
      <c r="G316" s="417"/>
      <c r="H316" s="417"/>
      <c r="I316" s="359"/>
      <c r="J316" s="359"/>
    </row>
    <row r="317" spans="1:10" s="172" customFormat="1" ht="15" x14ac:dyDescent="0.25">
      <c r="B317" s="164"/>
      <c r="C317" s="280"/>
      <c r="D317" s="375" t="s">
        <v>334</v>
      </c>
      <c r="E317" s="269">
        <f>SUM(E318)</f>
        <v>84000</v>
      </c>
      <c r="F317" s="383">
        <f>SUM(F318)</f>
        <v>80000</v>
      </c>
      <c r="G317" s="383">
        <f>SUM(G318)</f>
        <v>80000</v>
      </c>
      <c r="H317" s="383">
        <f>SUM(H318)</f>
        <v>80000</v>
      </c>
      <c r="I317" s="435">
        <f>AVERAGE(G317/F317*100)</f>
        <v>100</v>
      </c>
      <c r="J317" s="435">
        <f>AVERAGE(H317/G317*100)</f>
        <v>100</v>
      </c>
    </row>
    <row r="318" spans="1:10" s="216" customFormat="1" ht="15" x14ac:dyDescent="0.2">
      <c r="A318" s="190" t="s">
        <v>356</v>
      </c>
      <c r="B318" s="186"/>
      <c r="C318" s="229">
        <v>38</v>
      </c>
      <c r="D318" s="230" t="s">
        <v>81</v>
      </c>
      <c r="E318" s="188">
        <f>SUM(E319+E322)</f>
        <v>84000</v>
      </c>
      <c r="F318" s="391">
        <f>SUM(F319+F322)</f>
        <v>80000</v>
      </c>
      <c r="G318" s="391">
        <v>80000</v>
      </c>
      <c r="H318" s="391">
        <v>80000</v>
      </c>
      <c r="I318" s="433">
        <f t="shared" ref="I318:J323" si="40">AVERAGE(G318/F318*100)</f>
        <v>100</v>
      </c>
      <c r="J318" s="433">
        <f t="shared" si="40"/>
        <v>100</v>
      </c>
    </row>
    <row r="319" spans="1:10" s="197" customFormat="1" ht="14.25" x14ac:dyDescent="0.2">
      <c r="A319" s="190" t="s">
        <v>356</v>
      </c>
      <c r="B319" s="186"/>
      <c r="C319" s="229">
        <v>381</v>
      </c>
      <c r="D319" s="230" t="s">
        <v>38</v>
      </c>
      <c r="E319" s="188">
        <f>SUM(E320:E321)</f>
        <v>74000</v>
      </c>
      <c r="F319" s="391">
        <f>SUM(F320:F321)</f>
        <v>75000</v>
      </c>
      <c r="G319" s="391"/>
      <c r="H319" s="391"/>
      <c r="I319" s="433">
        <f t="shared" si="40"/>
        <v>0</v>
      </c>
      <c r="J319" s="433"/>
    </row>
    <row r="320" spans="1:10" s="197" customFormat="1" ht="14.25" hidden="1" x14ac:dyDescent="0.2">
      <c r="A320" s="190" t="s">
        <v>356</v>
      </c>
      <c r="B320" s="190">
        <v>78</v>
      </c>
      <c r="C320" s="231">
        <v>381141</v>
      </c>
      <c r="D320" s="232" t="s">
        <v>237</v>
      </c>
      <c r="E320" s="192">
        <v>70000</v>
      </c>
      <c r="F320" s="394">
        <v>70000</v>
      </c>
      <c r="G320" s="394"/>
      <c r="H320" s="394"/>
      <c r="I320" s="433">
        <f t="shared" si="40"/>
        <v>0</v>
      </c>
      <c r="J320" s="433"/>
    </row>
    <row r="321" spans="1:10" s="197" customFormat="1" ht="14.25" hidden="1" x14ac:dyDescent="0.2">
      <c r="A321" s="190" t="s">
        <v>356</v>
      </c>
      <c r="B321" s="190">
        <v>79</v>
      </c>
      <c r="C321" s="231">
        <v>38119</v>
      </c>
      <c r="D321" s="232" t="s">
        <v>86</v>
      </c>
      <c r="E321" s="192">
        <v>4000</v>
      </c>
      <c r="F321" s="394">
        <v>5000</v>
      </c>
      <c r="G321" s="394"/>
      <c r="H321" s="394"/>
      <c r="I321" s="433">
        <f t="shared" si="40"/>
        <v>0</v>
      </c>
      <c r="J321" s="433"/>
    </row>
    <row r="322" spans="1:10" s="197" customFormat="1" ht="14.25" x14ac:dyDescent="0.2">
      <c r="A322" s="190" t="s">
        <v>356</v>
      </c>
      <c r="B322" s="186"/>
      <c r="C322" s="229">
        <v>382</v>
      </c>
      <c r="D322" s="230" t="s">
        <v>39</v>
      </c>
      <c r="E322" s="188">
        <f>SUM(E323)</f>
        <v>10000</v>
      </c>
      <c r="F322" s="391">
        <f>SUM(F323)</f>
        <v>5000</v>
      </c>
      <c r="G322" s="391"/>
      <c r="H322" s="391"/>
      <c r="I322" s="433">
        <f t="shared" si="40"/>
        <v>0</v>
      </c>
      <c r="J322" s="433"/>
    </row>
    <row r="323" spans="1:10" s="197" customFormat="1" ht="14.25" hidden="1" x14ac:dyDescent="0.2">
      <c r="A323" s="190" t="s">
        <v>356</v>
      </c>
      <c r="B323" s="190">
        <v>80</v>
      </c>
      <c r="C323" s="231">
        <v>38214</v>
      </c>
      <c r="D323" s="232" t="s">
        <v>246</v>
      </c>
      <c r="E323" s="192">
        <v>10000</v>
      </c>
      <c r="F323" s="394">
        <v>5000</v>
      </c>
      <c r="G323" s="394"/>
      <c r="H323" s="394"/>
      <c r="I323" s="433">
        <f t="shared" si="40"/>
        <v>0</v>
      </c>
      <c r="J323" s="433"/>
    </row>
    <row r="324" spans="1:10" s="197" customFormat="1" ht="15" thickBot="1" x14ac:dyDescent="0.25">
      <c r="A324" s="194"/>
      <c r="B324" s="194"/>
      <c r="C324" s="239"/>
      <c r="D324" s="240"/>
      <c r="E324" s="196"/>
      <c r="F324" s="396"/>
      <c r="G324" s="396"/>
      <c r="H324" s="396"/>
      <c r="I324" s="353"/>
      <c r="J324" s="353"/>
    </row>
    <row r="325" spans="1:10" s="284" customFormat="1" ht="17.25" thickBot="1" x14ac:dyDescent="0.3">
      <c r="A325" s="1007" t="s">
        <v>247</v>
      </c>
      <c r="B325" s="1008"/>
      <c r="C325" s="1008"/>
      <c r="D325" s="1008"/>
      <c r="E325" s="291">
        <f>SUM(E327)</f>
        <v>0</v>
      </c>
      <c r="F325" s="384">
        <f>SUM(F327)</f>
        <v>10000</v>
      </c>
      <c r="G325" s="384">
        <f>SUM(G327)</f>
        <v>10000</v>
      </c>
      <c r="H325" s="384">
        <f>SUM(H327)</f>
        <v>10000</v>
      </c>
      <c r="I325" s="347">
        <f>AVERAGE(G325/F325*100)</f>
        <v>100</v>
      </c>
      <c r="J325" s="347">
        <f>AVERAGE(H325/G325*100)</f>
        <v>100</v>
      </c>
    </row>
    <row r="326" spans="1:10" s="284" customFormat="1" ht="17.25" thickBot="1" x14ac:dyDescent="0.3">
      <c r="A326" s="292"/>
      <c r="B326" s="292"/>
      <c r="C326" s="292"/>
      <c r="D326" s="292"/>
      <c r="E326" s="264"/>
      <c r="F326" s="408"/>
      <c r="G326" s="408"/>
      <c r="H326" s="408"/>
      <c r="I326" s="348"/>
      <c r="J326" s="348"/>
    </row>
    <row r="327" spans="1:10" s="160" customFormat="1" ht="16.5" thickBot="1" x14ac:dyDescent="0.3">
      <c r="A327" s="994" t="s">
        <v>248</v>
      </c>
      <c r="B327" s="995"/>
      <c r="C327" s="995"/>
      <c r="D327" s="995"/>
      <c r="E327" s="175">
        <f>SUM(E331)</f>
        <v>0</v>
      </c>
      <c r="F327" s="386">
        <f>SUM(F331)</f>
        <v>10000</v>
      </c>
      <c r="G327" s="386">
        <f>SUM(G331)</f>
        <v>10000</v>
      </c>
      <c r="H327" s="386">
        <f>SUM(H331)</f>
        <v>10000</v>
      </c>
      <c r="I327" s="349">
        <f>AVERAGE(G327/F327*100)</f>
        <v>100</v>
      </c>
      <c r="J327" s="349">
        <f>AVERAGE(H327/G327*100)</f>
        <v>100</v>
      </c>
    </row>
    <row r="328" spans="1:10" ht="15" x14ac:dyDescent="0.25">
      <c r="B328" s="172"/>
      <c r="C328" s="280"/>
      <c r="D328" s="286"/>
      <c r="E328" s="267"/>
      <c r="F328" s="409"/>
      <c r="G328" s="409"/>
      <c r="H328" s="409"/>
      <c r="I328" s="348"/>
      <c r="J328" s="348"/>
    </row>
    <row r="329" spans="1:10" s="172" customFormat="1" ht="15" x14ac:dyDescent="0.25">
      <c r="C329" s="280"/>
      <c r="D329" s="274" t="s">
        <v>249</v>
      </c>
      <c r="E329" s="181"/>
      <c r="F329" s="388"/>
      <c r="G329" s="388"/>
      <c r="H329" s="388"/>
      <c r="I329" s="358"/>
      <c r="J329" s="358"/>
    </row>
    <row r="330" spans="1:10" s="172" customFormat="1" ht="14.25" customHeight="1" x14ac:dyDescent="0.25">
      <c r="C330" s="280"/>
      <c r="D330" s="337" t="s">
        <v>204</v>
      </c>
      <c r="E330" s="183"/>
      <c r="F330" s="389"/>
      <c r="G330" s="417"/>
      <c r="H330" s="417"/>
      <c r="I330" s="359"/>
      <c r="J330" s="359"/>
    </row>
    <row r="331" spans="1:10" s="172" customFormat="1" ht="15" x14ac:dyDescent="0.25">
      <c r="C331" s="280"/>
      <c r="D331" s="375" t="s">
        <v>335</v>
      </c>
      <c r="E331" s="269">
        <f t="shared" ref="E331:H333" si="41">SUM(E332)</f>
        <v>0</v>
      </c>
      <c r="F331" s="383">
        <f t="shared" si="41"/>
        <v>10000</v>
      </c>
      <c r="G331" s="383">
        <f t="shared" si="41"/>
        <v>10000</v>
      </c>
      <c r="H331" s="383">
        <f t="shared" si="41"/>
        <v>10000</v>
      </c>
      <c r="I331" s="435">
        <f>AVERAGE(G331/F331*100)</f>
        <v>100</v>
      </c>
      <c r="J331" s="435">
        <f>AVERAGE(H331/G331*100)</f>
        <v>100</v>
      </c>
    </row>
    <row r="332" spans="1:10" s="216" customFormat="1" ht="15" x14ac:dyDescent="0.2">
      <c r="A332" s="217" t="s">
        <v>301</v>
      </c>
      <c r="B332" s="186"/>
      <c r="C332" s="229">
        <v>32</v>
      </c>
      <c r="D332" s="230" t="s">
        <v>189</v>
      </c>
      <c r="E332" s="188">
        <f t="shared" si="41"/>
        <v>0</v>
      </c>
      <c r="F332" s="391">
        <f t="shared" si="41"/>
        <v>10000</v>
      </c>
      <c r="G332" s="391">
        <v>10000</v>
      </c>
      <c r="H332" s="391">
        <v>10000</v>
      </c>
      <c r="I332" s="433">
        <f t="shared" ref="I332:J334" si="42">AVERAGE(G332/F332*100)</f>
        <v>100</v>
      </c>
      <c r="J332" s="433">
        <f t="shared" si="42"/>
        <v>100</v>
      </c>
    </row>
    <row r="333" spans="1:10" s="216" customFormat="1" ht="15" x14ac:dyDescent="0.2">
      <c r="A333" s="217" t="s">
        <v>301</v>
      </c>
      <c r="B333" s="186"/>
      <c r="C333" s="229">
        <v>323</v>
      </c>
      <c r="D333" s="230" t="s">
        <v>57</v>
      </c>
      <c r="E333" s="188">
        <f t="shared" si="41"/>
        <v>0</v>
      </c>
      <c r="F333" s="391">
        <f t="shared" si="41"/>
        <v>10000</v>
      </c>
      <c r="G333" s="391"/>
      <c r="H333" s="391"/>
      <c r="I333" s="433">
        <f t="shared" si="42"/>
        <v>0</v>
      </c>
      <c r="J333" s="433"/>
    </row>
    <row r="334" spans="1:10" s="197" customFormat="1" ht="14.25" hidden="1" x14ac:dyDescent="0.2">
      <c r="A334" s="217" t="s">
        <v>301</v>
      </c>
      <c r="B334" s="190">
        <v>81</v>
      </c>
      <c r="C334" s="231">
        <v>3234</v>
      </c>
      <c r="D334" s="232" t="s">
        <v>61</v>
      </c>
      <c r="E334" s="192">
        <v>0</v>
      </c>
      <c r="F334" s="394">
        <v>10000</v>
      </c>
      <c r="G334" s="394"/>
      <c r="H334" s="394"/>
      <c r="I334" s="433">
        <f t="shared" si="42"/>
        <v>0</v>
      </c>
      <c r="J334" s="433"/>
    </row>
    <row r="335" spans="1:10" s="160" customFormat="1" ht="15.75" thickBot="1" x14ac:dyDescent="0.25">
      <c r="A335" s="193"/>
      <c r="C335" s="266"/>
      <c r="D335" s="293"/>
      <c r="E335" s="294"/>
      <c r="F335" s="418"/>
      <c r="G335" s="418"/>
      <c r="H335" s="418"/>
      <c r="I335" s="348"/>
      <c r="J335" s="348"/>
    </row>
    <row r="336" spans="1:10" s="284" customFormat="1" ht="17.25" thickBot="1" x14ac:dyDescent="0.3">
      <c r="A336" s="1011" t="s">
        <v>291</v>
      </c>
      <c r="B336" s="1012"/>
      <c r="C336" s="1012"/>
      <c r="D336" s="1012"/>
      <c r="E336" s="295">
        <f>SUM(E338+E371+E414)</f>
        <v>2675000</v>
      </c>
      <c r="F336" s="411">
        <f>SUM(F338+F371+F414)</f>
        <v>6430000</v>
      </c>
      <c r="G336" s="411">
        <f>SUM(G338+G371+G414)</f>
        <v>3580000</v>
      </c>
      <c r="H336" s="411">
        <f>SUM(H338+H371+H414)</f>
        <v>3950000</v>
      </c>
      <c r="I336" s="347">
        <f>AVERAGE(G336/F336*100)</f>
        <v>55.676516329704505</v>
      </c>
      <c r="J336" s="347">
        <f>AVERAGE(H336/G336*100)</f>
        <v>110.33519553072625</v>
      </c>
    </row>
    <row r="337" spans="1:10" s="284" customFormat="1" ht="17.25" thickBot="1" x14ac:dyDescent="0.3">
      <c r="A337" s="296"/>
      <c r="B337" s="296"/>
      <c r="C337" s="296"/>
      <c r="D337" s="296"/>
      <c r="E337" s="297"/>
      <c r="F337" s="408"/>
      <c r="G337" s="408"/>
      <c r="H337" s="408"/>
      <c r="I337" s="348"/>
      <c r="J337" s="348"/>
    </row>
    <row r="338" spans="1:10" s="160" customFormat="1" ht="16.5" thickBot="1" x14ac:dyDescent="0.3">
      <c r="A338" s="994" t="s">
        <v>250</v>
      </c>
      <c r="B338" s="995"/>
      <c r="C338" s="995"/>
      <c r="D338" s="995"/>
      <c r="E338" s="175">
        <f>SUM(E342+E351+E359+E366)</f>
        <v>0</v>
      </c>
      <c r="F338" s="386">
        <f>SUM(F342+F351+F359+F366)</f>
        <v>670000</v>
      </c>
      <c r="G338" s="386">
        <f>SUM(G342+G351+G359+G366)</f>
        <v>550000</v>
      </c>
      <c r="H338" s="386">
        <f>SUM(H342+H351+H359+H366)</f>
        <v>480000</v>
      </c>
      <c r="I338" s="349">
        <f>AVERAGE(G338/F338*100)</f>
        <v>82.089552238805979</v>
      </c>
      <c r="J338" s="349">
        <f>AVERAGE(H338/G338*100)</f>
        <v>87.272727272727266</v>
      </c>
    </row>
    <row r="339" spans="1:10" ht="15" x14ac:dyDescent="0.25">
      <c r="A339" s="193"/>
      <c r="B339" s="172"/>
      <c r="C339" s="280"/>
      <c r="D339" s="286"/>
      <c r="E339" s="298"/>
      <c r="F339" s="409"/>
      <c r="G339" s="409"/>
      <c r="H339" s="409"/>
      <c r="I339" s="348"/>
      <c r="J339" s="348"/>
    </row>
    <row r="340" spans="1:10" ht="15.75" customHeight="1" x14ac:dyDescent="0.25">
      <c r="A340" s="193"/>
      <c r="B340" s="172"/>
      <c r="C340" s="280"/>
      <c r="D340" s="274" t="s">
        <v>232</v>
      </c>
      <c r="E340" s="181"/>
      <c r="F340" s="388"/>
      <c r="G340" s="388"/>
      <c r="H340" s="388"/>
      <c r="I340" s="350"/>
      <c r="J340" s="350"/>
    </row>
    <row r="341" spans="1:10" ht="15.75" customHeight="1" x14ac:dyDescent="0.25">
      <c r="A341" s="193"/>
      <c r="B341" s="172"/>
      <c r="C341" s="280"/>
      <c r="D341" s="336" t="s">
        <v>204</v>
      </c>
      <c r="E341" s="183"/>
      <c r="F341" s="389"/>
      <c r="G341" s="389"/>
      <c r="H341" s="389"/>
      <c r="I341" s="351"/>
      <c r="J341" s="351"/>
    </row>
    <row r="342" spans="1:10" ht="16.5" customHeight="1" x14ac:dyDescent="0.25">
      <c r="A342" s="193"/>
      <c r="B342" s="172"/>
      <c r="C342" s="280"/>
      <c r="D342" s="375" t="s">
        <v>336</v>
      </c>
      <c r="E342" s="269">
        <f>SUM(E343)</f>
        <v>0</v>
      </c>
      <c r="F342" s="383">
        <f>SUM(F343)</f>
        <v>115000</v>
      </c>
      <c r="G342" s="383">
        <f>SUM(G343)</f>
        <v>100000</v>
      </c>
      <c r="H342" s="383">
        <f>SUM(H343)</f>
        <v>80000</v>
      </c>
      <c r="I342" s="435">
        <f>AVERAGE(G342/F342*100)</f>
        <v>86.956521739130437</v>
      </c>
      <c r="J342" s="435">
        <f>AVERAGE(H342/G342*100)</f>
        <v>80</v>
      </c>
    </row>
    <row r="343" spans="1:10" s="216" customFormat="1" ht="15" x14ac:dyDescent="0.2">
      <c r="A343" s="217" t="s">
        <v>301</v>
      </c>
      <c r="B343" s="186"/>
      <c r="C343" s="229">
        <v>32</v>
      </c>
      <c r="D343" s="230" t="s">
        <v>189</v>
      </c>
      <c r="E343" s="188">
        <f>SUM(E344+E346)</f>
        <v>0</v>
      </c>
      <c r="F343" s="391">
        <f>SUM(F344+F346)</f>
        <v>115000</v>
      </c>
      <c r="G343" s="391">
        <v>100000</v>
      </c>
      <c r="H343" s="391">
        <v>80000</v>
      </c>
      <c r="I343" s="433">
        <f t="shared" ref="I343:J347" si="43">AVERAGE(G343/F343*100)</f>
        <v>86.956521739130437</v>
      </c>
      <c r="J343" s="433">
        <f t="shared" si="43"/>
        <v>80</v>
      </c>
    </row>
    <row r="344" spans="1:10" s="216" customFormat="1" ht="15" x14ac:dyDescent="0.2">
      <c r="A344" s="217" t="s">
        <v>301</v>
      </c>
      <c r="B344" s="186"/>
      <c r="C344" s="229">
        <v>322</v>
      </c>
      <c r="D344" s="230" t="s">
        <v>53</v>
      </c>
      <c r="E344" s="188">
        <f>SUM(E345)</f>
        <v>0</v>
      </c>
      <c r="F344" s="391">
        <f>SUM(F345)</f>
        <v>100000</v>
      </c>
      <c r="G344" s="391"/>
      <c r="H344" s="391"/>
      <c r="I344" s="433">
        <f t="shared" si="43"/>
        <v>0</v>
      </c>
      <c r="J344" s="433"/>
    </row>
    <row r="345" spans="1:10" s="197" customFormat="1" ht="14.25" hidden="1" x14ac:dyDescent="0.2">
      <c r="A345" s="217" t="s">
        <v>301</v>
      </c>
      <c r="B345" s="190">
        <v>82</v>
      </c>
      <c r="C345" s="231">
        <v>3223</v>
      </c>
      <c r="D345" s="232" t="s">
        <v>55</v>
      </c>
      <c r="E345" s="192">
        <v>0</v>
      </c>
      <c r="F345" s="394">
        <v>100000</v>
      </c>
      <c r="G345" s="394"/>
      <c r="H345" s="394"/>
      <c r="I345" s="433">
        <f t="shared" si="43"/>
        <v>0</v>
      </c>
      <c r="J345" s="433"/>
    </row>
    <row r="346" spans="1:10" s="216" customFormat="1" ht="15" x14ac:dyDescent="0.2">
      <c r="A346" s="217" t="s">
        <v>301</v>
      </c>
      <c r="B346" s="186"/>
      <c r="C346" s="229">
        <v>323</v>
      </c>
      <c r="D346" s="230" t="s">
        <v>57</v>
      </c>
      <c r="E346" s="188">
        <f>SUM(E347)</f>
        <v>0</v>
      </c>
      <c r="F346" s="391">
        <f>SUM(F347)</f>
        <v>15000</v>
      </c>
      <c r="G346" s="391"/>
      <c r="H346" s="391"/>
      <c r="I346" s="433">
        <f t="shared" si="43"/>
        <v>0</v>
      </c>
      <c r="J346" s="433"/>
    </row>
    <row r="347" spans="1:10" s="197" customFormat="1" ht="14.25" hidden="1" x14ac:dyDescent="0.2">
      <c r="A347" s="217" t="s">
        <v>301</v>
      </c>
      <c r="B347" s="190">
        <v>83</v>
      </c>
      <c r="C347" s="231">
        <v>3232</v>
      </c>
      <c r="D347" s="232" t="s">
        <v>251</v>
      </c>
      <c r="E347" s="192">
        <v>0</v>
      </c>
      <c r="F347" s="394">
        <v>15000</v>
      </c>
      <c r="G347" s="394"/>
      <c r="H347" s="394"/>
      <c r="I347" s="433">
        <f t="shared" si="43"/>
        <v>0</v>
      </c>
      <c r="J347" s="433"/>
    </row>
    <row r="348" spans="1:10" s="197" customFormat="1" ht="14.25" x14ac:dyDescent="0.2">
      <c r="A348" s="194"/>
      <c r="B348" s="194"/>
      <c r="C348" s="239"/>
      <c r="D348" s="240"/>
      <c r="E348" s="196"/>
      <c r="F348" s="396"/>
      <c r="G348" s="396"/>
      <c r="H348" s="396"/>
      <c r="I348" s="353"/>
      <c r="J348" s="353"/>
    </row>
    <row r="349" spans="1:10" ht="15" x14ac:dyDescent="0.25">
      <c r="A349" s="193"/>
      <c r="B349" s="172"/>
      <c r="C349" s="280"/>
      <c r="D349" s="180" t="s">
        <v>232</v>
      </c>
      <c r="E349" s="181"/>
      <c r="F349" s="388"/>
      <c r="G349" s="388"/>
      <c r="H349" s="388"/>
      <c r="I349" s="350"/>
      <c r="J349" s="350"/>
    </row>
    <row r="350" spans="1:10" ht="15" x14ac:dyDescent="0.25">
      <c r="A350" s="193"/>
      <c r="B350" s="172"/>
      <c r="C350" s="280"/>
      <c r="D350" s="255" t="s">
        <v>204</v>
      </c>
      <c r="E350" s="183"/>
      <c r="F350" s="389"/>
      <c r="G350" s="389"/>
      <c r="H350" s="389"/>
      <c r="I350" s="351"/>
      <c r="J350" s="351"/>
    </row>
    <row r="351" spans="1:10" ht="15" x14ac:dyDescent="0.25">
      <c r="A351" s="193"/>
      <c r="B351" s="172"/>
      <c r="C351" s="280"/>
      <c r="D351" s="369" t="s">
        <v>337</v>
      </c>
      <c r="E351" s="269">
        <f t="shared" ref="E351:H352" si="44">SUM(E352)</f>
        <v>0</v>
      </c>
      <c r="F351" s="383">
        <f t="shared" si="44"/>
        <v>55000</v>
      </c>
      <c r="G351" s="383">
        <f t="shared" si="44"/>
        <v>50000</v>
      </c>
      <c r="H351" s="383">
        <f t="shared" si="44"/>
        <v>50000</v>
      </c>
      <c r="I351" s="435">
        <f>AVERAGE(G351/F351*100)</f>
        <v>90.909090909090907</v>
      </c>
      <c r="J351" s="435">
        <f>AVERAGE(H351/G351*100)</f>
        <v>100</v>
      </c>
    </row>
    <row r="352" spans="1:10" s="216" customFormat="1" ht="15" x14ac:dyDescent="0.2">
      <c r="A352" s="231" t="s">
        <v>315</v>
      </c>
      <c r="B352" s="186"/>
      <c r="C352" s="229">
        <v>32</v>
      </c>
      <c r="D352" s="230" t="s">
        <v>189</v>
      </c>
      <c r="E352" s="188">
        <f t="shared" si="44"/>
        <v>0</v>
      </c>
      <c r="F352" s="391">
        <f t="shared" si="44"/>
        <v>55000</v>
      </c>
      <c r="G352" s="391">
        <v>50000</v>
      </c>
      <c r="H352" s="391">
        <v>50000</v>
      </c>
      <c r="I352" s="433">
        <f t="shared" ref="I352:J355" si="45">AVERAGE(G352/F352*100)</f>
        <v>90.909090909090907</v>
      </c>
      <c r="J352" s="433">
        <f t="shared" si="45"/>
        <v>100</v>
      </c>
    </row>
    <row r="353" spans="1:10" s="216" customFormat="1" ht="15" x14ac:dyDescent="0.2">
      <c r="A353" s="231" t="s">
        <v>315</v>
      </c>
      <c r="B353" s="186"/>
      <c r="C353" s="229">
        <v>323</v>
      </c>
      <c r="D353" s="230" t="s">
        <v>57</v>
      </c>
      <c r="E353" s="188">
        <f>SUM(E354:E355)</f>
        <v>0</v>
      </c>
      <c r="F353" s="391">
        <f>SUM(F354:F355)</f>
        <v>55000</v>
      </c>
      <c r="G353" s="391"/>
      <c r="H353" s="391"/>
      <c r="I353" s="433">
        <f t="shared" si="45"/>
        <v>0</v>
      </c>
      <c r="J353" s="433"/>
    </row>
    <row r="354" spans="1:10" s="197" customFormat="1" ht="14.25" hidden="1" x14ac:dyDescent="0.2">
      <c r="A354" s="231" t="s">
        <v>315</v>
      </c>
      <c r="B354" s="190">
        <v>84</v>
      </c>
      <c r="C354" s="231">
        <v>3232</v>
      </c>
      <c r="D354" s="232" t="s">
        <v>251</v>
      </c>
      <c r="E354" s="192">
        <v>0</v>
      </c>
      <c r="F354" s="394">
        <v>10000</v>
      </c>
      <c r="G354" s="394"/>
      <c r="H354" s="394"/>
      <c r="I354" s="433">
        <f t="shared" si="45"/>
        <v>0</v>
      </c>
      <c r="J354" s="433"/>
    </row>
    <row r="355" spans="1:10" s="197" customFormat="1" ht="14.25" hidden="1" x14ac:dyDescent="0.2">
      <c r="A355" s="231" t="s">
        <v>315</v>
      </c>
      <c r="B355" s="190">
        <v>85</v>
      </c>
      <c r="C355" s="231">
        <v>3234</v>
      </c>
      <c r="D355" s="232" t="s">
        <v>61</v>
      </c>
      <c r="E355" s="192">
        <v>0</v>
      </c>
      <c r="F355" s="394">
        <v>45000</v>
      </c>
      <c r="G355" s="394"/>
      <c r="H355" s="394"/>
      <c r="I355" s="433">
        <f t="shared" si="45"/>
        <v>0</v>
      </c>
      <c r="J355" s="433"/>
    </row>
    <row r="356" spans="1:10" s="197" customFormat="1" ht="14.25" x14ac:dyDescent="0.2">
      <c r="A356" s="194"/>
      <c r="B356" s="194"/>
      <c r="C356" s="239"/>
      <c r="D356" s="240"/>
      <c r="E356" s="196"/>
      <c r="F356" s="396"/>
      <c r="G356" s="396"/>
      <c r="H356" s="396"/>
      <c r="I356" s="353"/>
      <c r="J356" s="353"/>
    </row>
    <row r="357" spans="1:10" ht="15" x14ac:dyDescent="0.25">
      <c r="B357" s="172"/>
      <c r="C357" s="280"/>
      <c r="D357" s="274" t="s">
        <v>232</v>
      </c>
      <c r="E357" s="181"/>
      <c r="F357" s="388"/>
      <c r="G357" s="388"/>
      <c r="H357" s="388"/>
      <c r="I357" s="358"/>
      <c r="J357" s="358"/>
    </row>
    <row r="358" spans="1:10" ht="14.25" customHeight="1" x14ac:dyDescent="0.25">
      <c r="B358" s="172"/>
      <c r="C358" s="280"/>
      <c r="D358" s="337" t="s">
        <v>252</v>
      </c>
      <c r="E358" s="183"/>
      <c r="F358" s="389"/>
      <c r="G358" s="389"/>
      <c r="H358" s="389"/>
      <c r="I358" s="359"/>
      <c r="J358" s="359"/>
    </row>
    <row r="359" spans="1:10" ht="15" x14ac:dyDescent="0.25">
      <c r="B359" s="172"/>
      <c r="C359" s="280"/>
      <c r="D359" s="376" t="s">
        <v>338</v>
      </c>
      <c r="E359" s="269">
        <f t="shared" ref="E359:H361" si="46">SUM(E360)</f>
        <v>0</v>
      </c>
      <c r="F359" s="383">
        <f t="shared" si="46"/>
        <v>250000</v>
      </c>
      <c r="G359" s="383">
        <f t="shared" si="46"/>
        <v>200000</v>
      </c>
      <c r="H359" s="383">
        <f t="shared" si="46"/>
        <v>150000</v>
      </c>
      <c r="I359" s="435">
        <f>AVERAGE(G359/F359*100)</f>
        <v>80</v>
      </c>
      <c r="J359" s="435">
        <f>AVERAGE(H359/G359*100)</f>
        <v>75</v>
      </c>
    </row>
    <row r="360" spans="1:10" s="216" customFormat="1" ht="15" x14ac:dyDescent="0.2">
      <c r="A360" s="190" t="s">
        <v>316</v>
      </c>
      <c r="B360" s="186"/>
      <c r="C360" s="229">
        <v>32</v>
      </c>
      <c r="D360" s="230" t="s">
        <v>189</v>
      </c>
      <c r="E360" s="188">
        <f t="shared" si="46"/>
        <v>0</v>
      </c>
      <c r="F360" s="391">
        <f t="shared" si="46"/>
        <v>250000</v>
      </c>
      <c r="G360" s="391">
        <v>200000</v>
      </c>
      <c r="H360" s="391">
        <v>150000</v>
      </c>
      <c r="I360" s="433">
        <f t="shared" ref="I360:J362" si="47">AVERAGE(G360/F360*100)</f>
        <v>80</v>
      </c>
      <c r="J360" s="433">
        <f t="shared" si="47"/>
        <v>75</v>
      </c>
    </row>
    <row r="361" spans="1:10" s="216" customFormat="1" ht="15" x14ac:dyDescent="0.2">
      <c r="A361" s="190" t="s">
        <v>316</v>
      </c>
      <c r="B361" s="186"/>
      <c r="C361" s="229">
        <v>323</v>
      </c>
      <c r="D361" s="230" t="s">
        <v>57</v>
      </c>
      <c r="E361" s="188">
        <f t="shared" si="46"/>
        <v>0</v>
      </c>
      <c r="F361" s="391">
        <f t="shared" si="46"/>
        <v>250000</v>
      </c>
      <c r="G361" s="391"/>
      <c r="H361" s="391"/>
      <c r="I361" s="433">
        <f t="shared" si="47"/>
        <v>0</v>
      </c>
      <c r="J361" s="433"/>
    </row>
    <row r="362" spans="1:10" s="197" customFormat="1" ht="14.25" hidden="1" x14ac:dyDescent="0.2">
      <c r="A362" s="190" t="s">
        <v>316</v>
      </c>
      <c r="B362" s="190">
        <v>86</v>
      </c>
      <c r="C362" s="231">
        <v>3232</v>
      </c>
      <c r="D362" s="232" t="s">
        <v>251</v>
      </c>
      <c r="E362" s="192">
        <v>0</v>
      </c>
      <c r="F362" s="394">
        <v>250000</v>
      </c>
      <c r="G362" s="394"/>
      <c r="H362" s="394"/>
      <c r="I362" s="433">
        <f t="shared" si="47"/>
        <v>0</v>
      </c>
      <c r="J362" s="433"/>
    </row>
    <row r="363" spans="1:10" s="197" customFormat="1" ht="14.25" x14ac:dyDescent="0.2">
      <c r="A363" s="194"/>
      <c r="B363" s="194"/>
      <c r="C363" s="239"/>
      <c r="D363" s="240"/>
      <c r="E363" s="196"/>
      <c r="F363" s="396"/>
      <c r="G363" s="396"/>
      <c r="H363" s="396"/>
      <c r="I363" s="353"/>
      <c r="J363" s="353"/>
    </row>
    <row r="364" spans="1:10" ht="15" x14ac:dyDescent="0.25">
      <c r="B364" s="172"/>
      <c r="C364" s="280"/>
      <c r="D364" s="274" t="s">
        <v>232</v>
      </c>
      <c r="E364" s="181"/>
      <c r="F364" s="388"/>
      <c r="G364" s="388"/>
      <c r="H364" s="388"/>
      <c r="I364" s="358"/>
      <c r="J364" s="358"/>
    </row>
    <row r="365" spans="1:10" ht="14.25" customHeight="1" x14ac:dyDescent="0.25">
      <c r="B365" s="172"/>
      <c r="C365" s="280"/>
      <c r="D365" s="337" t="s">
        <v>253</v>
      </c>
      <c r="E365" s="183"/>
      <c r="F365" s="389"/>
      <c r="G365" s="389"/>
      <c r="H365" s="389"/>
      <c r="I365" s="359"/>
      <c r="J365" s="359"/>
    </row>
    <row r="366" spans="1:10" ht="30" x14ac:dyDescent="0.25">
      <c r="B366" s="172"/>
      <c r="C366" s="280"/>
      <c r="D366" s="375" t="s">
        <v>339</v>
      </c>
      <c r="E366" s="269">
        <f t="shared" ref="E366:H368" si="48">SUM(E367)</f>
        <v>0</v>
      </c>
      <c r="F366" s="383">
        <f t="shared" si="48"/>
        <v>250000</v>
      </c>
      <c r="G366" s="383">
        <f t="shared" si="48"/>
        <v>200000</v>
      </c>
      <c r="H366" s="383">
        <f t="shared" si="48"/>
        <v>200000</v>
      </c>
      <c r="I366" s="435">
        <f>AVERAGE(G366/F366*100)</f>
        <v>80</v>
      </c>
      <c r="J366" s="435">
        <f>AVERAGE(H366/G366*100)</f>
        <v>100</v>
      </c>
    </row>
    <row r="367" spans="1:10" s="216" customFormat="1" ht="15" x14ac:dyDescent="0.2">
      <c r="A367" s="190" t="s">
        <v>317</v>
      </c>
      <c r="B367" s="186"/>
      <c r="C367" s="229">
        <v>32</v>
      </c>
      <c r="D367" s="230" t="s">
        <v>189</v>
      </c>
      <c r="E367" s="188">
        <f t="shared" si="48"/>
        <v>0</v>
      </c>
      <c r="F367" s="391">
        <f t="shared" si="48"/>
        <v>250000</v>
      </c>
      <c r="G367" s="391">
        <v>200000</v>
      </c>
      <c r="H367" s="391">
        <v>200000</v>
      </c>
      <c r="I367" s="433">
        <f t="shared" ref="I367:J369" si="49">AVERAGE(G367/F367*100)</f>
        <v>80</v>
      </c>
      <c r="J367" s="433">
        <f t="shared" si="49"/>
        <v>100</v>
      </c>
    </row>
    <row r="368" spans="1:10" s="216" customFormat="1" ht="15" x14ac:dyDescent="0.2">
      <c r="A368" s="190" t="s">
        <v>317</v>
      </c>
      <c r="B368" s="186"/>
      <c r="C368" s="229">
        <v>323</v>
      </c>
      <c r="D368" s="230" t="s">
        <v>57</v>
      </c>
      <c r="E368" s="188">
        <f t="shared" si="48"/>
        <v>0</v>
      </c>
      <c r="F368" s="391">
        <f t="shared" si="48"/>
        <v>250000</v>
      </c>
      <c r="G368" s="391"/>
      <c r="H368" s="391"/>
      <c r="I368" s="433">
        <f t="shared" si="49"/>
        <v>0</v>
      </c>
      <c r="J368" s="433"/>
    </row>
    <row r="369" spans="1:10" s="197" customFormat="1" ht="14.25" hidden="1" x14ac:dyDescent="0.2">
      <c r="A369" s="190" t="s">
        <v>317</v>
      </c>
      <c r="B369" s="190">
        <v>87</v>
      </c>
      <c r="C369" s="231">
        <v>3232</v>
      </c>
      <c r="D369" s="232" t="s">
        <v>251</v>
      </c>
      <c r="E369" s="192">
        <v>0</v>
      </c>
      <c r="F369" s="394">
        <v>250000</v>
      </c>
      <c r="G369" s="394"/>
      <c r="H369" s="394"/>
      <c r="I369" s="433">
        <f t="shared" si="49"/>
        <v>0</v>
      </c>
      <c r="J369" s="433"/>
    </row>
    <row r="370" spans="1:10" s="197" customFormat="1" ht="15" thickBot="1" x14ac:dyDescent="0.25">
      <c r="A370" s="194"/>
      <c r="B370" s="194"/>
      <c r="C370" s="239"/>
      <c r="D370" s="240"/>
      <c r="E370" s="196"/>
      <c r="F370" s="396"/>
      <c r="G370" s="396"/>
      <c r="H370" s="396"/>
      <c r="I370" s="353"/>
      <c r="J370" s="353"/>
    </row>
    <row r="371" spans="1:10" s="160" customFormat="1" ht="16.5" thickBot="1" x14ac:dyDescent="0.3">
      <c r="A371" s="994" t="s">
        <v>254</v>
      </c>
      <c r="B371" s="995"/>
      <c r="C371" s="995"/>
      <c r="D371" s="995"/>
      <c r="E371" s="175">
        <f>SUM(E375+E382+E389+E399+E406)</f>
        <v>1030000</v>
      </c>
      <c r="F371" s="386">
        <f>SUM(F375+F382+F389+F399+F406)</f>
        <v>2250000</v>
      </c>
      <c r="G371" s="386">
        <f>SUM(G375+G382+G389+G399+G406)</f>
        <v>1650000</v>
      </c>
      <c r="H371" s="386">
        <f>SUM(H375+H382+H389+H399+H406)</f>
        <v>1900000</v>
      </c>
      <c r="I371" s="349">
        <f>AVERAGE(G371/F371*100)</f>
        <v>73.333333333333329</v>
      </c>
      <c r="J371" s="349">
        <f>AVERAGE(H371/G371*100)</f>
        <v>115.15151515151516</v>
      </c>
    </row>
    <row r="372" spans="1:10" s="160" customFormat="1" ht="15.75" x14ac:dyDescent="0.25">
      <c r="A372" s="162"/>
      <c r="B372" s="162"/>
      <c r="C372" s="162"/>
      <c r="D372" s="162"/>
      <c r="E372" s="288"/>
      <c r="F372" s="412"/>
      <c r="G372" s="412"/>
      <c r="H372" s="412"/>
      <c r="I372" s="348"/>
      <c r="J372" s="348"/>
    </row>
    <row r="373" spans="1:10" s="172" customFormat="1" ht="28.5" x14ac:dyDescent="0.25">
      <c r="C373" s="280"/>
      <c r="D373" s="274" t="s">
        <v>255</v>
      </c>
      <c r="E373" s="181"/>
      <c r="F373" s="388"/>
      <c r="G373" s="388"/>
      <c r="H373" s="388"/>
      <c r="I373" s="358"/>
      <c r="J373" s="358"/>
    </row>
    <row r="374" spans="1:10" s="172" customFormat="1" ht="15" x14ac:dyDescent="0.25">
      <c r="C374" s="280"/>
      <c r="D374" s="337" t="s">
        <v>256</v>
      </c>
      <c r="E374" s="183"/>
      <c r="F374" s="389"/>
      <c r="G374" s="389"/>
      <c r="H374" s="389"/>
      <c r="I374" s="359"/>
      <c r="J374" s="359"/>
    </row>
    <row r="375" spans="1:10" s="172" customFormat="1" ht="30" x14ac:dyDescent="0.25">
      <c r="C375" s="280"/>
      <c r="D375" s="375" t="s">
        <v>340</v>
      </c>
      <c r="E375" s="269">
        <f t="shared" ref="E375:H377" si="50">SUM(E376)</f>
        <v>70000</v>
      </c>
      <c r="F375" s="383">
        <f t="shared" si="50"/>
        <v>50000</v>
      </c>
      <c r="G375" s="383">
        <f t="shared" si="50"/>
        <v>100000</v>
      </c>
      <c r="H375" s="383">
        <f t="shared" si="50"/>
        <v>150000</v>
      </c>
      <c r="I375" s="435">
        <f>AVERAGE(G375/F375*100)</f>
        <v>200</v>
      </c>
      <c r="J375" s="435">
        <f>AVERAGE(H375/G375*100)</f>
        <v>150</v>
      </c>
    </row>
    <row r="376" spans="1:10" s="216" customFormat="1" ht="15" x14ac:dyDescent="0.2">
      <c r="A376" s="190" t="s">
        <v>302</v>
      </c>
      <c r="B376" s="186"/>
      <c r="C376" s="229">
        <v>41</v>
      </c>
      <c r="D376" s="230" t="s">
        <v>257</v>
      </c>
      <c r="E376" s="188">
        <f t="shared" si="50"/>
        <v>70000</v>
      </c>
      <c r="F376" s="391">
        <f t="shared" si="50"/>
        <v>50000</v>
      </c>
      <c r="G376" s="391">
        <v>100000</v>
      </c>
      <c r="H376" s="391">
        <v>150000</v>
      </c>
      <c r="I376" s="433">
        <f t="shared" ref="I376:J378" si="51">AVERAGE(G376/F376*100)</f>
        <v>200</v>
      </c>
      <c r="J376" s="433">
        <f t="shared" si="51"/>
        <v>150</v>
      </c>
    </row>
    <row r="377" spans="1:10" s="197" customFormat="1" ht="14.25" x14ac:dyDescent="0.2">
      <c r="A377" s="190" t="s">
        <v>302</v>
      </c>
      <c r="B377" s="186"/>
      <c r="C377" s="229">
        <v>411</v>
      </c>
      <c r="D377" s="230" t="s">
        <v>96</v>
      </c>
      <c r="E377" s="188">
        <f t="shared" si="50"/>
        <v>70000</v>
      </c>
      <c r="F377" s="391">
        <f t="shared" si="50"/>
        <v>50000</v>
      </c>
      <c r="G377" s="391"/>
      <c r="H377" s="391"/>
      <c r="I377" s="433">
        <f t="shared" si="51"/>
        <v>0</v>
      </c>
      <c r="J377" s="433"/>
    </row>
    <row r="378" spans="1:10" s="197" customFormat="1" ht="14.25" hidden="1" x14ac:dyDescent="0.2">
      <c r="A378" s="190" t="s">
        <v>302</v>
      </c>
      <c r="B378" s="190">
        <v>88</v>
      </c>
      <c r="C378" s="231">
        <v>4111</v>
      </c>
      <c r="D378" s="232" t="s">
        <v>41</v>
      </c>
      <c r="E378" s="192">
        <v>70000</v>
      </c>
      <c r="F378" s="394">
        <v>50000</v>
      </c>
      <c r="G378" s="394"/>
      <c r="H378" s="394"/>
      <c r="I378" s="433">
        <f t="shared" si="51"/>
        <v>0</v>
      </c>
      <c r="J378" s="433"/>
    </row>
    <row r="379" spans="1:10" s="160" customFormat="1" ht="15" x14ac:dyDescent="0.2">
      <c r="A379" s="193"/>
      <c r="C379" s="266"/>
      <c r="D379" s="293"/>
      <c r="E379" s="299"/>
      <c r="F379" s="418"/>
      <c r="G379" s="418"/>
      <c r="H379" s="418"/>
      <c r="I379" s="348"/>
      <c r="J379" s="348"/>
    </row>
    <row r="380" spans="1:10" s="172" customFormat="1" ht="15" x14ac:dyDescent="0.25">
      <c r="A380" s="189"/>
      <c r="C380" s="280"/>
      <c r="D380" s="274" t="s">
        <v>258</v>
      </c>
      <c r="E380" s="181"/>
      <c r="F380" s="388"/>
      <c r="G380" s="388"/>
      <c r="H380" s="388"/>
      <c r="I380" s="358"/>
      <c r="J380" s="358"/>
    </row>
    <row r="381" spans="1:10" s="172" customFormat="1" ht="15" x14ac:dyDescent="0.25">
      <c r="A381" s="189"/>
      <c r="C381" s="280"/>
      <c r="D381" s="337" t="s">
        <v>252</v>
      </c>
      <c r="E381" s="290"/>
      <c r="F381" s="417"/>
      <c r="G381" s="417"/>
      <c r="H381" s="417"/>
      <c r="I381" s="359"/>
      <c r="J381" s="359"/>
    </row>
    <row r="382" spans="1:10" s="172" customFormat="1" ht="15" x14ac:dyDescent="0.25">
      <c r="A382" s="189"/>
      <c r="C382" s="280"/>
      <c r="D382" s="376" t="s">
        <v>341</v>
      </c>
      <c r="E382" s="269">
        <f t="shared" ref="E382:H384" si="52">SUM(E383)</f>
        <v>700000</v>
      </c>
      <c r="F382" s="383">
        <f t="shared" si="52"/>
        <v>300000</v>
      </c>
      <c r="G382" s="383">
        <f t="shared" si="52"/>
        <v>300000</v>
      </c>
      <c r="H382" s="383">
        <f t="shared" si="52"/>
        <v>500000</v>
      </c>
      <c r="I382" s="435">
        <f>AVERAGE(G382/F382*100)</f>
        <v>100</v>
      </c>
      <c r="J382" s="435">
        <f>AVERAGE(H382/G382*100)</f>
        <v>166.66666666666669</v>
      </c>
    </row>
    <row r="383" spans="1:10" s="197" customFormat="1" ht="14.25" x14ac:dyDescent="0.2">
      <c r="A383" s="190" t="s">
        <v>320</v>
      </c>
      <c r="B383" s="186"/>
      <c r="C383" s="229">
        <v>42</v>
      </c>
      <c r="D383" s="230" t="s">
        <v>259</v>
      </c>
      <c r="E383" s="188">
        <f t="shared" si="52"/>
        <v>700000</v>
      </c>
      <c r="F383" s="391">
        <f t="shared" si="52"/>
        <v>300000</v>
      </c>
      <c r="G383" s="391">
        <v>300000</v>
      </c>
      <c r="H383" s="391">
        <v>500000</v>
      </c>
      <c r="I383" s="433">
        <f t="shared" ref="I383:J385" si="53">AVERAGE(G383/F383*100)</f>
        <v>100</v>
      </c>
      <c r="J383" s="433">
        <f t="shared" si="53"/>
        <v>166.66666666666669</v>
      </c>
    </row>
    <row r="384" spans="1:10" s="197" customFormat="1" ht="14.25" x14ac:dyDescent="0.2">
      <c r="A384" s="190" t="s">
        <v>320</v>
      </c>
      <c r="B384" s="186"/>
      <c r="C384" s="229">
        <v>421</v>
      </c>
      <c r="D384" s="230" t="s">
        <v>98</v>
      </c>
      <c r="E384" s="188">
        <f t="shared" si="52"/>
        <v>700000</v>
      </c>
      <c r="F384" s="391">
        <f t="shared" si="52"/>
        <v>300000</v>
      </c>
      <c r="G384" s="391"/>
      <c r="H384" s="391"/>
      <c r="I384" s="433">
        <f t="shared" si="53"/>
        <v>0</v>
      </c>
      <c r="J384" s="433"/>
    </row>
    <row r="385" spans="1:10" s="197" customFormat="1" ht="14.25" hidden="1" x14ac:dyDescent="0.2">
      <c r="A385" s="190" t="s">
        <v>320</v>
      </c>
      <c r="B385" s="190">
        <v>89</v>
      </c>
      <c r="C385" s="231">
        <v>4214</v>
      </c>
      <c r="D385" s="232" t="s">
        <v>260</v>
      </c>
      <c r="E385" s="192">
        <v>700000</v>
      </c>
      <c r="F385" s="394">
        <v>300000</v>
      </c>
      <c r="G385" s="394"/>
      <c r="H385" s="394"/>
      <c r="I385" s="433">
        <f t="shared" si="53"/>
        <v>0</v>
      </c>
      <c r="J385" s="433"/>
    </row>
    <row r="386" spans="1:10" s="197" customFormat="1" ht="14.25" x14ac:dyDescent="0.2">
      <c r="A386" s="194"/>
      <c r="B386" s="194"/>
      <c r="C386" s="239"/>
      <c r="D386" s="240"/>
      <c r="E386" s="196"/>
      <c r="F386" s="396"/>
      <c r="G386" s="396"/>
      <c r="H386" s="396"/>
      <c r="I386" s="353"/>
      <c r="J386" s="353"/>
    </row>
    <row r="387" spans="1:10" s="172" customFormat="1" ht="28.5" x14ac:dyDescent="0.25">
      <c r="A387" s="189"/>
      <c r="C387" s="280"/>
      <c r="D387" s="274" t="s">
        <v>255</v>
      </c>
      <c r="E387" s="181"/>
      <c r="F387" s="388"/>
      <c r="G387" s="388"/>
      <c r="H387" s="388"/>
      <c r="I387" s="358"/>
      <c r="J387" s="358"/>
    </row>
    <row r="388" spans="1:10" s="172" customFormat="1" ht="15" x14ac:dyDescent="0.25">
      <c r="A388" s="189"/>
      <c r="C388" s="280"/>
      <c r="D388" s="337" t="s">
        <v>204</v>
      </c>
      <c r="E388" s="290"/>
      <c r="F388" s="417"/>
      <c r="G388" s="417"/>
      <c r="H388" s="389"/>
      <c r="I388" s="359"/>
      <c r="J388" s="359"/>
    </row>
    <row r="389" spans="1:10" s="172" customFormat="1" ht="15" x14ac:dyDescent="0.25">
      <c r="A389" s="189"/>
      <c r="C389" s="280"/>
      <c r="D389" s="376" t="s">
        <v>342</v>
      </c>
      <c r="E389" s="269">
        <f>SUM(E390+E393)</f>
        <v>110000</v>
      </c>
      <c r="F389" s="383">
        <f>SUM(F390+F393)</f>
        <v>100000</v>
      </c>
      <c r="G389" s="383">
        <f>SUM(G390+G393)</f>
        <v>50000</v>
      </c>
      <c r="H389" s="383">
        <f>SUM(H390+H393)</f>
        <v>50000</v>
      </c>
      <c r="I389" s="435">
        <f>AVERAGE(G389/F389*100)</f>
        <v>50</v>
      </c>
      <c r="J389" s="435">
        <f>AVERAGE(H389/G389*100)</f>
        <v>100</v>
      </c>
    </row>
    <row r="390" spans="1:10" s="197" customFormat="1" ht="14.25" x14ac:dyDescent="0.2">
      <c r="A390" s="190" t="s">
        <v>321</v>
      </c>
      <c r="B390" s="186"/>
      <c r="C390" s="229">
        <v>38</v>
      </c>
      <c r="D390" s="230" t="s">
        <v>131</v>
      </c>
      <c r="E390" s="188">
        <f t="shared" ref="E390:H394" si="54">SUM(E391)</f>
        <v>10000</v>
      </c>
      <c r="F390" s="391">
        <f t="shared" si="54"/>
        <v>100000</v>
      </c>
      <c r="G390" s="391">
        <v>50000</v>
      </c>
      <c r="H390" s="391">
        <v>50000</v>
      </c>
      <c r="I390" s="433">
        <f>AVERAGE(G390/F390*100)</f>
        <v>50</v>
      </c>
      <c r="J390" s="433">
        <f>AVERAGE(H390/G390*100)</f>
        <v>100</v>
      </c>
    </row>
    <row r="391" spans="1:10" s="197" customFormat="1" ht="14.25" x14ac:dyDescent="0.2">
      <c r="A391" s="190" t="s">
        <v>321</v>
      </c>
      <c r="B391" s="186"/>
      <c r="C391" s="229">
        <v>386</v>
      </c>
      <c r="D391" s="230" t="s">
        <v>271</v>
      </c>
      <c r="E391" s="188">
        <f t="shared" si="54"/>
        <v>10000</v>
      </c>
      <c r="F391" s="391">
        <f t="shared" si="54"/>
        <v>100000</v>
      </c>
      <c r="G391" s="391"/>
      <c r="H391" s="391"/>
      <c r="I391" s="433">
        <f>AVERAGE(G391/F391*100)</f>
        <v>0</v>
      </c>
      <c r="J391" s="433"/>
    </row>
    <row r="392" spans="1:10" s="197" customFormat="1" ht="14.25" hidden="1" x14ac:dyDescent="0.2">
      <c r="A392" s="190" t="s">
        <v>321</v>
      </c>
      <c r="B392" s="190">
        <v>90</v>
      </c>
      <c r="C392" s="231">
        <v>3862</v>
      </c>
      <c r="D392" s="232" t="s">
        <v>272</v>
      </c>
      <c r="E392" s="192">
        <v>10000</v>
      </c>
      <c r="F392" s="394">
        <v>100000</v>
      </c>
      <c r="G392" s="394"/>
      <c r="H392" s="394"/>
      <c r="I392" s="433">
        <f>AVERAGE(G392/F392*100)</f>
        <v>0</v>
      </c>
      <c r="J392" s="433"/>
    </row>
    <row r="393" spans="1:10" s="197" customFormat="1" ht="14.25" x14ac:dyDescent="0.2">
      <c r="A393" s="190" t="s">
        <v>321</v>
      </c>
      <c r="B393" s="186"/>
      <c r="C393" s="229">
        <v>42</v>
      </c>
      <c r="D393" s="230" t="s">
        <v>259</v>
      </c>
      <c r="E393" s="188">
        <f t="shared" si="54"/>
        <v>100000</v>
      </c>
      <c r="F393" s="391">
        <f t="shared" si="54"/>
        <v>0</v>
      </c>
      <c r="G393" s="391">
        <f t="shared" si="54"/>
        <v>0</v>
      </c>
      <c r="H393" s="391">
        <f t="shared" si="54"/>
        <v>0</v>
      </c>
      <c r="I393" s="433">
        <v>0</v>
      </c>
      <c r="J393" s="433">
        <v>0</v>
      </c>
    </row>
    <row r="394" spans="1:10" s="197" customFormat="1" ht="14.25" x14ac:dyDescent="0.2">
      <c r="A394" s="190" t="s">
        <v>321</v>
      </c>
      <c r="B394" s="186"/>
      <c r="C394" s="229">
        <v>421</v>
      </c>
      <c r="D394" s="230" t="s">
        <v>98</v>
      </c>
      <c r="E394" s="188">
        <f t="shared" si="54"/>
        <v>100000</v>
      </c>
      <c r="F394" s="391">
        <f t="shared" si="54"/>
        <v>0</v>
      </c>
      <c r="G394" s="391"/>
      <c r="H394" s="391"/>
      <c r="I394" s="433"/>
      <c r="J394" s="433"/>
    </row>
    <row r="395" spans="1:10" s="197" customFormat="1" ht="14.25" hidden="1" x14ac:dyDescent="0.2">
      <c r="A395" s="190" t="s">
        <v>321</v>
      </c>
      <c r="B395" s="190">
        <v>91</v>
      </c>
      <c r="C395" s="231">
        <v>4214</v>
      </c>
      <c r="D395" s="232" t="s">
        <v>260</v>
      </c>
      <c r="E395" s="192">
        <v>100000</v>
      </c>
      <c r="F395" s="394">
        <v>0</v>
      </c>
      <c r="G395" s="394"/>
      <c r="H395" s="394"/>
      <c r="I395" s="433"/>
      <c r="J395" s="433"/>
    </row>
    <row r="396" spans="1:10" s="197" customFormat="1" ht="14.25" x14ac:dyDescent="0.2">
      <c r="A396" s="194"/>
      <c r="B396" s="194"/>
      <c r="C396" s="239"/>
      <c r="D396" s="240"/>
      <c r="E396" s="196"/>
      <c r="F396" s="396"/>
      <c r="G396" s="396"/>
      <c r="H396" s="396"/>
      <c r="I396" s="353"/>
      <c r="J396" s="353"/>
    </row>
    <row r="397" spans="1:10" s="172" customFormat="1" ht="28.5" x14ac:dyDescent="0.25">
      <c r="C397" s="280"/>
      <c r="D397" s="274" t="s">
        <v>255</v>
      </c>
      <c r="E397" s="181"/>
      <c r="F397" s="388"/>
      <c r="G397" s="388"/>
      <c r="H397" s="388"/>
      <c r="I397" s="350"/>
      <c r="J397" s="350"/>
    </row>
    <row r="398" spans="1:10" s="172" customFormat="1" ht="15" x14ac:dyDescent="0.25">
      <c r="C398" s="280"/>
      <c r="D398" s="337" t="s">
        <v>261</v>
      </c>
      <c r="E398" s="183"/>
      <c r="F398" s="389"/>
      <c r="G398" s="389"/>
      <c r="H398" s="389"/>
      <c r="I398" s="351"/>
      <c r="J398" s="351"/>
    </row>
    <row r="399" spans="1:10" s="172" customFormat="1" ht="15" x14ac:dyDescent="0.25">
      <c r="C399" s="280"/>
      <c r="D399" s="375" t="s">
        <v>343</v>
      </c>
      <c r="E399" s="269">
        <f t="shared" ref="E399:H401" si="55">SUM(E400)</f>
        <v>50000</v>
      </c>
      <c r="F399" s="383">
        <f t="shared" si="55"/>
        <v>1000000</v>
      </c>
      <c r="G399" s="383">
        <f t="shared" si="55"/>
        <v>500000</v>
      </c>
      <c r="H399" s="383">
        <f t="shared" si="55"/>
        <v>0</v>
      </c>
      <c r="I399" s="435">
        <f>AVERAGE(G399/F399*100)</f>
        <v>50</v>
      </c>
      <c r="J399" s="435">
        <f>AVERAGE(H399/G399*100)</f>
        <v>0</v>
      </c>
    </row>
    <row r="400" spans="1:10" s="197" customFormat="1" ht="14.25" x14ac:dyDescent="0.2">
      <c r="A400" s="190" t="s">
        <v>357</v>
      </c>
      <c r="B400" s="186"/>
      <c r="C400" s="229">
        <v>42</v>
      </c>
      <c r="D400" s="230" t="s">
        <v>259</v>
      </c>
      <c r="E400" s="188">
        <f t="shared" si="55"/>
        <v>50000</v>
      </c>
      <c r="F400" s="391">
        <f t="shared" si="55"/>
        <v>1000000</v>
      </c>
      <c r="G400" s="391">
        <v>500000</v>
      </c>
      <c r="H400" s="391">
        <f t="shared" si="55"/>
        <v>0</v>
      </c>
      <c r="I400" s="433">
        <f t="shared" ref="I400:J402" si="56">AVERAGE(G400/F400*100)</f>
        <v>50</v>
      </c>
      <c r="J400" s="433">
        <f t="shared" si="56"/>
        <v>0</v>
      </c>
    </row>
    <row r="401" spans="1:10" s="197" customFormat="1" ht="14.25" x14ac:dyDescent="0.2">
      <c r="A401" s="190" t="s">
        <v>357</v>
      </c>
      <c r="B401" s="186"/>
      <c r="C401" s="229">
        <v>421</v>
      </c>
      <c r="D401" s="230" t="s">
        <v>98</v>
      </c>
      <c r="E401" s="188">
        <f t="shared" si="55"/>
        <v>50000</v>
      </c>
      <c r="F401" s="391">
        <f t="shared" si="55"/>
        <v>1000000</v>
      </c>
      <c r="G401" s="391"/>
      <c r="H401" s="391"/>
      <c r="I401" s="433">
        <f t="shared" si="56"/>
        <v>0</v>
      </c>
      <c r="J401" s="433"/>
    </row>
    <row r="402" spans="1:10" s="197" customFormat="1" ht="14.25" hidden="1" x14ac:dyDescent="0.2">
      <c r="A402" s="190" t="s">
        <v>357</v>
      </c>
      <c r="B402" s="190">
        <v>92</v>
      </c>
      <c r="C402" s="231">
        <v>4214</v>
      </c>
      <c r="D402" s="232" t="s">
        <v>260</v>
      </c>
      <c r="E402" s="192">
        <v>50000</v>
      </c>
      <c r="F402" s="394">
        <v>1000000</v>
      </c>
      <c r="G402" s="394"/>
      <c r="H402" s="394"/>
      <c r="I402" s="433">
        <f t="shared" si="56"/>
        <v>0</v>
      </c>
      <c r="J402" s="433"/>
    </row>
    <row r="403" spans="1:10" s="197" customFormat="1" ht="14.25" x14ac:dyDescent="0.2">
      <c r="A403" s="194"/>
      <c r="B403" s="194"/>
      <c r="C403" s="239"/>
      <c r="D403" s="240"/>
      <c r="E403" s="196"/>
      <c r="F403" s="396"/>
      <c r="G403" s="396"/>
      <c r="H403" s="396"/>
      <c r="I403" s="353"/>
      <c r="J403" s="353"/>
    </row>
    <row r="404" spans="1:10" s="172" customFormat="1" ht="28.5" x14ac:dyDescent="0.25">
      <c r="C404" s="280"/>
      <c r="D404" s="274" t="s">
        <v>270</v>
      </c>
      <c r="E404" s="181"/>
      <c r="F404" s="388"/>
      <c r="G404" s="388"/>
      <c r="H404" s="388"/>
      <c r="I404" s="350"/>
      <c r="J404" s="350"/>
    </row>
    <row r="405" spans="1:10" s="172" customFormat="1" ht="25.5" x14ac:dyDescent="0.25">
      <c r="C405" s="280"/>
      <c r="D405" s="336" t="s">
        <v>262</v>
      </c>
      <c r="E405" s="183"/>
      <c r="F405" s="389"/>
      <c r="G405" s="389"/>
      <c r="H405" s="389"/>
      <c r="I405" s="351"/>
      <c r="J405" s="351"/>
    </row>
    <row r="406" spans="1:10" s="172" customFormat="1" ht="15" x14ac:dyDescent="0.25">
      <c r="C406" s="280"/>
      <c r="D406" s="376" t="s">
        <v>344</v>
      </c>
      <c r="E406" s="269">
        <f>SUM(E407)</f>
        <v>100000</v>
      </c>
      <c r="F406" s="383">
        <f>SUM(F407+F410)</f>
        <v>800000</v>
      </c>
      <c r="G406" s="383">
        <f>SUM(G407+G410)</f>
        <v>700000</v>
      </c>
      <c r="H406" s="383">
        <f>SUM(H407+H410)</f>
        <v>1200000</v>
      </c>
      <c r="I406" s="435">
        <f>AVERAGE(G406/F406*100)</f>
        <v>87.5</v>
      </c>
      <c r="J406" s="435">
        <f>AVERAGE(H406/G406*100)</f>
        <v>171.42857142857142</v>
      </c>
    </row>
    <row r="407" spans="1:10" s="197" customFormat="1" ht="14.25" x14ac:dyDescent="0.2">
      <c r="A407" s="190" t="s">
        <v>358</v>
      </c>
      <c r="B407" s="186"/>
      <c r="C407" s="229">
        <v>42</v>
      </c>
      <c r="D407" s="230" t="s">
        <v>259</v>
      </c>
      <c r="E407" s="188">
        <f>SUM(E408)</f>
        <v>100000</v>
      </c>
      <c r="F407" s="391">
        <f>SUM(F408)</f>
        <v>650000</v>
      </c>
      <c r="G407" s="391">
        <v>500000</v>
      </c>
      <c r="H407" s="391">
        <v>700000</v>
      </c>
      <c r="I407" s="433">
        <f t="shared" ref="I407:J412" si="57">AVERAGE(G407/F407*100)</f>
        <v>76.923076923076934</v>
      </c>
      <c r="J407" s="433">
        <f t="shared" si="57"/>
        <v>140</v>
      </c>
    </row>
    <row r="408" spans="1:10" s="197" customFormat="1" ht="14.25" x14ac:dyDescent="0.2">
      <c r="A408" s="190" t="s">
        <v>358</v>
      </c>
      <c r="B408" s="186"/>
      <c r="C408" s="229">
        <v>421</v>
      </c>
      <c r="D408" s="230" t="s">
        <v>98</v>
      </c>
      <c r="E408" s="188">
        <f>SUM(E409)</f>
        <v>100000</v>
      </c>
      <c r="F408" s="391">
        <f>SUM(F409)</f>
        <v>650000</v>
      </c>
      <c r="G408" s="391"/>
      <c r="H408" s="391"/>
      <c r="I408" s="433">
        <f t="shared" si="57"/>
        <v>0</v>
      </c>
      <c r="J408" s="433"/>
    </row>
    <row r="409" spans="1:10" s="197" customFormat="1" ht="14.25" hidden="1" x14ac:dyDescent="0.2">
      <c r="A409" s="190" t="s">
        <v>358</v>
      </c>
      <c r="B409" s="190">
        <v>93</v>
      </c>
      <c r="C409" s="231">
        <v>4213</v>
      </c>
      <c r="D409" s="232" t="s">
        <v>292</v>
      </c>
      <c r="E409" s="192">
        <v>100000</v>
      </c>
      <c r="F409" s="394">
        <v>650000</v>
      </c>
      <c r="G409" s="394"/>
      <c r="H409" s="394"/>
      <c r="I409" s="433">
        <f t="shared" si="57"/>
        <v>0</v>
      </c>
      <c r="J409" s="433"/>
    </row>
    <row r="410" spans="1:10" s="197" customFormat="1" ht="14.25" x14ac:dyDescent="0.2">
      <c r="A410" s="190" t="s">
        <v>358</v>
      </c>
      <c r="B410" s="186"/>
      <c r="C410" s="229">
        <v>45</v>
      </c>
      <c r="D410" s="230" t="s">
        <v>274</v>
      </c>
      <c r="E410" s="188">
        <f>SUM(E411)</f>
        <v>645000</v>
      </c>
      <c r="F410" s="391">
        <f>SUM(F411)</f>
        <v>150000</v>
      </c>
      <c r="G410" s="391">
        <v>200000</v>
      </c>
      <c r="H410" s="391">
        <v>500000</v>
      </c>
      <c r="I410" s="433">
        <f t="shared" si="57"/>
        <v>133.33333333333331</v>
      </c>
      <c r="J410" s="433">
        <f t="shared" si="57"/>
        <v>250</v>
      </c>
    </row>
    <row r="411" spans="1:10" s="197" customFormat="1" ht="14.25" x14ac:dyDescent="0.2">
      <c r="A411" s="190" t="s">
        <v>358</v>
      </c>
      <c r="B411" s="186"/>
      <c r="C411" s="229">
        <v>451</v>
      </c>
      <c r="D411" s="230" t="s">
        <v>104</v>
      </c>
      <c r="E411" s="188">
        <f>SUM(E412)</f>
        <v>645000</v>
      </c>
      <c r="F411" s="391">
        <f>SUM(F412)</f>
        <v>150000</v>
      </c>
      <c r="G411" s="391"/>
      <c r="H411" s="391"/>
      <c r="I411" s="433">
        <f t="shared" si="57"/>
        <v>0</v>
      </c>
      <c r="J411" s="433"/>
    </row>
    <row r="412" spans="1:10" s="197" customFormat="1" ht="14.25" hidden="1" x14ac:dyDescent="0.2">
      <c r="A412" s="190" t="s">
        <v>358</v>
      </c>
      <c r="B412" s="190">
        <v>94</v>
      </c>
      <c r="C412" s="231">
        <v>4511</v>
      </c>
      <c r="D412" s="232" t="s">
        <v>104</v>
      </c>
      <c r="E412" s="192">
        <v>645000</v>
      </c>
      <c r="F412" s="394">
        <v>150000</v>
      </c>
      <c r="G412" s="394"/>
      <c r="H412" s="394"/>
      <c r="I412" s="433">
        <f t="shared" si="57"/>
        <v>0</v>
      </c>
      <c r="J412" s="433"/>
    </row>
    <row r="413" spans="1:10" s="197" customFormat="1" ht="15" thickBot="1" x14ac:dyDescent="0.25">
      <c r="A413" s="194"/>
      <c r="B413" s="194"/>
      <c r="C413" s="239"/>
      <c r="D413" s="240"/>
      <c r="E413" s="196"/>
      <c r="F413" s="396"/>
      <c r="G413" s="396"/>
      <c r="H413" s="396"/>
      <c r="I413" s="353"/>
      <c r="J413" s="353"/>
    </row>
    <row r="414" spans="1:10" s="176" customFormat="1" ht="16.5" thickBot="1" x14ac:dyDescent="0.3">
      <c r="A414" s="994" t="s">
        <v>293</v>
      </c>
      <c r="B414" s="995"/>
      <c r="C414" s="995"/>
      <c r="D414" s="995"/>
      <c r="E414" s="300">
        <f>SUM(E418+E431+E438+E458+E465+E472)</f>
        <v>1645000</v>
      </c>
      <c r="F414" s="419">
        <f>SUM(F418+F431+F438+F448+F458+F465+F472)</f>
        <v>3510000</v>
      </c>
      <c r="G414" s="419">
        <f>SUM(G418+G431+G438+G448+G458+G465+G472)</f>
        <v>1380000</v>
      </c>
      <c r="H414" s="419">
        <f>SUM(H418+H431+H438+H448+H458+H465+H472)</f>
        <v>1570000</v>
      </c>
      <c r="I414" s="349">
        <f>AVERAGE(G414/F414*100)</f>
        <v>39.316239316239319</v>
      </c>
      <c r="J414" s="349">
        <f>AVERAGE(H414/G414*100)</f>
        <v>113.76811594202898</v>
      </c>
    </row>
    <row r="415" spans="1:10" s="189" customFormat="1" ht="15" x14ac:dyDescent="0.25">
      <c r="C415" s="301"/>
      <c r="D415" s="286"/>
      <c r="E415" s="298"/>
      <c r="F415" s="409"/>
      <c r="G415" s="409"/>
      <c r="H415" s="409"/>
      <c r="I415" s="348"/>
      <c r="J415" s="348"/>
    </row>
    <row r="416" spans="1:10" s="160" customFormat="1" ht="28.5" x14ac:dyDescent="0.25">
      <c r="A416" s="193"/>
      <c r="C416" s="266"/>
      <c r="D416" s="274" t="s">
        <v>255</v>
      </c>
      <c r="E416" s="181"/>
      <c r="F416" s="388"/>
      <c r="G416" s="388"/>
      <c r="H416" s="388"/>
      <c r="I416" s="358"/>
      <c r="J416" s="358"/>
    </row>
    <row r="417" spans="1:10" s="172" customFormat="1" ht="14.25" customHeight="1" x14ac:dyDescent="0.25">
      <c r="C417" s="280"/>
      <c r="D417" s="337" t="s">
        <v>204</v>
      </c>
      <c r="E417" s="290"/>
      <c r="F417" s="389"/>
      <c r="G417" s="417"/>
      <c r="H417" s="417"/>
      <c r="I417" s="359"/>
      <c r="J417" s="359"/>
    </row>
    <row r="418" spans="1:10" s="172" customFormat="1" ht="15" x14ac:dyDescent="0.25">
      <c r="C418" s="280"/>
      <c r="D418" s="376" t="s">
        <v>345</v>
      </c>
      <c r="E418" s="269">
        <f>SUM(E419+E424)</f>
        <v>0</v>
      </c>
      <c r="F418" s="383">
        <f>SUM(F419+F424)</f>
        <v>160000</v>
      </c>
      <c r="G418" s="383">
        <f>SUM(G419+G424)</f>
        <v>150000</v>
      </c>
      <c r="H418" s="383">
        <f>SUM(H419+H424)</f>
        <v>100000</v>
      </c>
      <c r="I418" s="435">
        <f>AVERAGE(G418/F418*100)</f>
        <v>93.75</v>
      </c>
      <c r="J418" s="435">
        <f>AVERAGE(H418/G418*100)</f>
        <v>66.666666666666657</v>
      </c>
    </row>
    <row r="419" spans="1:10" s="197" customFormat="1" ht="14.25" x14ac:dyDescent="0.2">
      <c r="A419" s="190" t="s">
        <v>322</v>
      </c>
      <c r="B419" s="186"/>
      <c r="C419" s="229">
        <v>32</v>
      </c>
      <c r="D419" s="230" t="s">
        <v>48</v>
      </c>
      <c r="E419" s="188">
        <f>SUM(E420+E422)</f>
        <v>0</v>
      </c>
      <c r="F419" s="391">
        <f>SUM(F420+F422)</f>
        <v>85000</v>
      </c>
      <c r="G419" s="391">
        <v>50000</v>
      </c>
      <c r="H419" s="391">
        <v>50000</v>
      </c>
      <c r="I419" s="433">
        <f t="shared" ref="I419:J426" si="58">AVERAGE(G419/F419*100)</f>
        <v>58.82352941176471</v>
      </c>
      <c r="J419" s="433">
        <f t="shared" si="58"/>
        <v>100</v>
      </c>
    </row>
    <row r="420" spans="1:10" s="197" customFormat="1" ht="14.25" x14ac:dyDescent="0.2">
      <c r="A420" s="190" t="s">
        <v>322</v>
      </c>
      <c r="B420" s="186"/>
      <c r="C420" s="229">
        <v>322</v>
      </c>
      <c r="D420" s="230" t="s">
        <v>53</v>
      </c>
      <c r="E420" s="188">
        <f>SUM(E421)</f>
        <v>0</v>
      </c>
      <c r="F420" s="391">
        <f>SUM(F421)</f>
        <v>15000</v>
      </c>
      <c r="G420" s="391"/>
      <c r="H420" s="391"/>
      <c r="I420" s="433">
        <f t="shared" si="58"/>
        <v>0</v>
      </c>
      <c r="J420" s="433"/>
    </row>
    <row r="421" spans="1:10" s="197" customFormat="1" ht="14.25" hidden="1" x14ac:dyDescent="0.2">
      <c r="A421" s="190" t="s">
        <v>322</v>
      </c>
      <c r="B421" s="333">
        <v>95</v>
      </c>
      <c r="C421" s="231">
        <v>3224</v>
      </c>
      <c r="D421" s="232" t="s">
        <v>198</v>
      </c>
      <c r="E421" s="302">
        <v>0</v>
      </c>
      <c r="F421" s="394">
        <v>15000</v>
      </c>
      <c r="G421" s="394"/>
      <c r="H421" s="394"/>
      <c r="I421" s="433">
        <f t="shared" si="58"/>
        <v>0</v>
      </c>
      <c r="J421" s="433"/>
    </row>
    <row r="422" spans="1:10" s="197" customFormat="1" ht="14.25" x14ac:dyDescent="0.2">
      <c r="A422" s="190" t="s">
        <v>322</v>
      </c>
      <c r="B422" s="186"/>
      <c r="C422" s="229">
        <v>323</v>
      </c>
      <c r="D422" s="230" t="s">
        <v>57</v>
      </c>
      <c r="E422" s="188">
        <f>SUM(E423)</f>
        <v>0</v>
      </c>
      <c r="F422" s="391">
        <f>SUM(F423)</f>
        <v>70000</v>
      </c>
      <c r="G422" s="391"/>
      <c r="H422" s="391"/>
      <c r="I422" s="433">
        <f t="shared" si="58"/>
        <v>0</v>
      </c>
      <c r="J422" s="433"/>
    </row>
    <row r="423" spans="1:10" s="197" customFormat="1" ht="14.25" hidden="1" x14ac:dyDescent="0.2">
      <c r="A423" s="190" t="s">
        <v>322</v>
      </c>
      <c r="B423" s="190">
        <v>96</v>
      </c>
      <c r="C423" s="231">
        <v>3232</v>
      </c>
      <c r="D423" s="232" t="s">
        <v>251</v>
      </c>
      <c r="E423" s="192">
        <v>0</v>
      </c>
      <c r="F423" s="394">
        <v>70000</v>
      </c>
      <c r="G423" s="394"/>
      <c r="H423" s="394"/>
      <c r="I423" s="433">
        <f t="shared" si="58"/>
        <v>0</v>
      </c>
      <c r="J423" s="433"/>
    </row>
    <row r="424" spans="1:10" s="197" customFormat="1" ht="14.25" x14ac:dyDescent="0.2">
      <c r="A424" s="190" t="s">
        <v>322</v>
      </c>
      <c r="B424" s="186"/>
      <c r="C424" s="229">
        <v>42</v>
      </c>
      <c r="D424" s="230" t="s">
        <v>259</v>
      </c>
      <c r="E424" s="188">
        <f>SUM(E425)</f>
        <v>0</v>
      </c>
      <c r="F424" s="391">
        <f>SUM(F425)</f>
        <v>75000</v>
      </c>
      <c r="G424" s="391">
        <v>100000</v>
      </c>
      <c r="H424" s="391">
        <v>50000</v>
      </c>
      <c r="I424" s="433">
        <f t="shared" si="58"/>
        <v>133.33333333333331</v>
      </c>
      <c r="J424" s="433">
        <f t="shared" si="58"/>
        <v>50</v>
      </c>
    </row>
    <row r="425" spans="1:10" s="197" customFormat="1" ht="14.25" x14ac:dyDescent="0.2">
      <c r="A425" s="190" t="s">
        <v>322</v>
      </c>
      <c r="B425" s="186"/>
      <c r="C425" s="229">
        <v>422</v>
      </c>
      <c r="D425" s="230" t="s">
        <v>100</v>
      </c>
      <c r="E425" s="188">
        <f>SUM(E426)</f>
        <v>0</v>
      </c>
      <c r="F425" s="391">
        <f>SUM(F426)</f>
        <v>75000</v>
      </c>
      <c r="G425" s="391"/>
      <c r="H425" s="391"/>
      <c r="I425" s="433">
        <f t="shared" si="58"/>
        <v>0</v>
      </c>
      <c r="J425" s="433"/>
    </row>
    <row r="426" spans="1:10" s="197" customFormat="1" ht="14.25" hidden="1" x14ac:dyDescent="0.2">
      <c r="A426" s="190" t="s">
        <v>322</v>
      </c>
      <c r="B426" s="190">
        <v>97</v>
      </c>
      <c r="C426" s="231">
        <v>4227</v>
      </c>
      <c r="D426" s="232" t="s">
        <v>103</v>
      </c>
      <c r="E426" s="192">
        <v>0</v>
      </c>
      <c r="F426" s="394">
        <v>75000</v>
      </c>
      <c r="G426" s="394"/>
      <c r="H426" s="394"/>
      <c r="I426" s="433">
        <f t="shared" si="58"/>
        <v>0</v>
      </c>
      <c r="J426" s="433"/>
    </row>
    <row r="427" spans="1:10" s="197" customFormat="1" ht="14.25" x14ac:dyDescent="0.2">
      <c r="A427" s="194"/>
      <c r="B427" s="194"/>
      <c r="C427" s="239"/>
      <c r="D427" s="240"/>
      <c r="E427" s="196"/>
      <c r="F427" s="396"/>
      <c r="G427" s="396"/>
      <c r="H427" s="396"/>
      <c r="I427" s="353"/>
      <c r="J427" s="353"/>
    </row>
    <row r="428" spans="1:10" s="193" customFormat="1" ht="15" x14ac:dyDescent="0.2">
      <c r="C428" s="266"/>
      <c r="D428" s="293"/>
      <c r="E428" s="299"/>
      <c r="F428" s="418"/>
      <c r="G428" s="418"/>
      <c r="H428" s="418"/>
      <c r="I428" s="348"/>
      <c r="J428" s="348"/>
    </row>
    <row r="429" spans="1:10" s="160" customFormat="1" ht="30" customHeight="1" x14ac:dyDescent="0.25">
      <c r="A429" s="193"/>
      <c r="C429" s="266"/>
      <c r="D429" s="274" t="s">
        <v>255</v>
      </c>
      <c r="E429" s="181"/>
      <c r="F429" s="388"/>
      <c r="G429" s="388"/>
      <c r="H429" s="388"/>
      <c r="I429" s="358"/>
      <c r="J429" s="358"/>
    </row>
    <row r="430" spans="1:10" s="172" customFormat="1" ht="14.25" customHeight="1" x14ac:dyDescent="0.25">
      <c r="C430" s="280"/>
      <c r="D430" s="337" t="s">
        <v>263</v>
      </c>
      <c r="E430" s="290"/>
      <c r="F430" s="389"/>
      <c r="G430" s="417"/>
      <c r="H430" s="417"/>
      <c r="I430" s="359"/>
      <c r="J430" s="359"/>
    </row>
    <row r="431" spans="1:10" s="172" customFormat="1" ht="15" x14ac:dyDescent="0.25">
      <c r="C431" s="280"/>
      <c r="D431" s="375" t="s">
        <v>346</v>
      </c>
      <c r="E431" s="269">
        <f t="shared" ref="E431:H433" si="59">SUM(E432)</f>
        <v>350000</v>
      </c>
      <c r="F431" s="383">
        <f t="shared" si="59"/>
        <v>1000000</v>
      </c>
      <c r="G431" s="383">
        <f t="shared" si="59"/>
        <v>500000</v>
      </c>
      <c r="H431" s="383">
        <f t="shared" si="59"/>
        <v>200000</v>
      </c>
      <c r="I431" s="435">
        <f>AVERAGE(G431/F431*100)</f>
        <v>50</v>
      </c>
      <c r="J431" s="435">
        <f>AVERAGE(H431/G431*100)</f>
        <v>40</v>
      </c>
    </row>
    <row r="432" spans="1:10" s="197" customFormat="1" ht="14.25" x14ac:dyDescent="0.2">
      <c r="A432" s="190" t="s">
        <v>359</v>
      </c>
      <c r="B432" s="186"/>
      <c r="C432" s="229">
        <v>42</v>
      </c>
      <c r="D432" s="230" t="s">
        <v>259</v>
      </c>
      <c r="E432" s="188">
        <f t="shared" si="59"/>
        <v>350000</v>
      </c>
      <c r="F432" s="391">
        <f t="shared" si="59"/>
        <v>1000000</v>
      </c>
      <c r="G432" s="391">
        <v>500000</v>
      </c>
      <c r="H432" s="391">
        <v>200000</v>
      </c>
      <c r="I432" s="433">
        <f t="shared" ref="I432:J434" si="60">AVERAGE(G432/F432*100)</f>
        <v>50</v>
      </c>
      <c r="J432" s="433">
        <f t="shared" si="60"/>
        <v>40</v>
      </c>
    </row>
    <row r="433" spans="1:10" s="197" customFormat="1" ht="14.25" x14ac:dyDescent="0.2">
      <c r="A433" s="190" t="s">
        <v>359</v>
      </c>
      <c r="B433" s="186"/>
      <c r="C433" s="229">
        <v>421</v>
      </c>
      <c r="D433" s="230" t="s">
        <v>98</v>
      </c>
      <c r="E433" s="188">
        <f t="shared" si="59"/>
        <v>350000</v>
      </c>
      <c r="F433" s="391">
        <f t="shared" si="59"/>
        <v>1000000</v>
      </c>
      <c r="G433" s="391"/>
      <c r="H433" s="391"/>
      <c r="I433" s="433">
        <f t="shared" si="60"/>
        <v>0</v>
      </c>
      <c r="J433" s="433"/>
    </row>
    <row r="434" spans="1:10" s="197" customFormat="1" ht="14.25" hidden="1" x14ac:dyDescent="0.2">
      <c r="A434" s="190" t="s">
        <v>359</v>
      </c>
      <c r="B434" s="190">
        <v>98</v>
      </c>
      <c r="C434" s="231">
        <v>4212</v>
      </c>
      <c r="D434" s="232" t="s">
        <v>99</v>
      </c>
      <c r="E434" s="192">
        <v>350000</v>
      </c>
      <c r="F434" s="394">
        <v>1000000</v>
      </c>
      <c r="G434" s="394"/>
      <c r="H434" s="394"/>
      <c r="I434" s="433">
        <f t="shared" si="60"/>
        <v>0</v>
      </c>
      <c r="J434" s="433"/>
    </row>
    <row r="435" spans="1:10" s="197" customFormat="1" ht="14.25" x14ac:dyDescent="0.2">
      <c r="A435" s="194"/>
      <c r="B435" s="194"/>
      <c r="C435" s="239"/>
      <c r="D435" s="240"/>
      <c r="E435" s="196"/>
      <c r="F435" s="396"/>
      <c r="G435" s="396"/>
      <c r="H435" s="396"/>
      <c r="I435" s="353"/>
      <c r="J435" s="353"/>
    </row>
    <row r="436" spans="1:10" s="172" customFormat="1" ht="15" x14ac:dyDescent="0.25">
      <c r="C436" s="280"/>
      <c r="D436" s="287" t="s">
        <v>351</v>
      </c>
      <c r="E436" s="181"/>
      <c r="F436" s="388"/>
      <c r="G436" s="388"/>
      <c r="H436" s="388"/>
      <c r="I436" s="358"/>
      <c r="J436" s="358"/>
    </row>
    <row r="437" spans="1:10" s="172" customFormat="1" ht="14.25" customHeight="1" x14ac:dyDescent="0.25">
      <c r="C437" s="280"/>
      <c r="D437" s="337" t="s">
        <v>204</v>
      </c>
      <c r="E437" s="183"/>
      <c r="F437" s="389"/>
      <c r="G437" s="417"/>
      <c r="H437" s="389"/>
      <c r="I437" s="359"/>
      <c r="J437" s="359"/>
    </row>
    <row r="438" spans="1:10" s="172" customFormat="1" ht="15" x14ac:dyDescent="0.25">
      <c r="C438" s="280"/>
      <c r="D438" s="376" t="s">
        <v>347</v>
      </c>
      <c r="E438" s="269">
        <f>SUM(E439+E442)</f>
        <v>645000</v>
      </c>
      <c r="F438" s="383">
        <f>SUM(F439+F442)</f>
        <v>1300000</v>
      </c>
      <c r="G438" s="383">
        <f>SUM(G439+G442)</f>
        <v>150000</v>
      </c>
      <c r="H438" s="383">
        <f>SUM(H439+H442)</f>
        <v>10000</v>
      </c>
      <c r="I438" s="435">
        <f>AVERAGE(G438/F438*100)</f>
        <v>11.538461538461538</v>
      </c>
      <c r="J438" s="435">
        <f>AVERAGE(H438/G438*100)</f>
        <v>6.666666666666667</v>
      </c>
    </row>
    <row r="439" spans="1:10" s="197" customFormat="1" ht="14.25" x14ac:dyDescent="0.2">
      <c r="A439" s="190" t="s">
        <v>360</v>
      </c>
      <c r="B439" s="186"/>
      <c r="C439" s="229">
        <v>32</v>
      </c>
      <c r="D439" s="230" t="s">
        <v>48</v>
      </c>
      <c r="E439" s="188">
        <f>SUM(E440)</f>
        <v>0</v>
      </c>
      <c r="F439" s="391">
        <f>SUM(F440)</f>
        <v>300000</v>
      </c>
      <c r="G439" s="391">
        <v>50000</v>
      </c>
      <c r="H439" s="391">
        <v>10000</v>
      </c>
      <c r="I439" s="433">
        <f t="shared" ref="I439:J444" si="61">AVERAGE(G439/F439*100)</f>
        <v>16.666666666666664</v>
      </c>
      <c r="J439" s="433">
        <f t="shared" si="61"/>
        <v>20</v>
      </c>
    </row>
    <row r="440" spans="1:10" s="197" customFormat="1" ht="14.25" x14ac:dyDescent="0.2">
      <c r="A440" s="190" t="s">
        <v>360</v>
      </c>
      <c r="B440" s="186"/>
      <c r="C440" s="229">
        <v>323</v>
      </c>
      <c r="D440" s="230" t="s">
        <v>57</v>
      </c>
      <c r="E440" s="188">
        <f>SUM(E441)</f>
        <v>0</v>
      </c>
      <c r="F440" s="391">
        <f>SUM(F441)</f>
        <v>300000</v>
      </c>
      <c r="G440" s="391"/>
      <c r="H440" s="391"/>
      <c r="I440" s="433">
        <f t="shared" si="61"/>
        <v>0</v>
      </c>
      <c r="J440" s="433"/>
    </row>
    <row r="441" spans="1:10" s="197" customFormat="1" ht="14.25" hidden="1" x14ac:dyDescent="0.2">
      <c r="A441" s="190" t="s">
        <v>360</v>
      </c>
      <c r="B441" s="190">
        <v>99</v>
      </c>
      <c r="C441" s="231">
        <v>3232</v>
      </c>
      <c r="D441" s="232" t="s">
        <v>251</v>
      </c>
      <c r="E441" s="192">
        <v>0</v>
      </c>
      <c r="F441" s="394">
        <v>300000</v>
      </c>
      <c r="G441" s="394"/>
      <c r="H441" s="394"/>
      <c r="I441" s="433">
        <f t="shared" si="61"/>
        <v>0</v>
      </c>
      <c r="J441" s="433"/>
    </row>
    <row r="442" spans="1:10" s="197" customFormat="1" ht="14.25" x14ac:dyDescent="0.2">
      <c r="A442" s="190" t="s">
        <v>360</v>
      </c>
      <c r="B442" s="186"/>
      <c r="C442" s="229">
        <v>45</v>
      </c>
      <c r="D442" s="230" t="s">
        <v>274</v>
      </c>
      <c r="E442" s="188">
        <f t="shared" ref="E442:H443" si="62">SUM(E443)</f>
        <v>645000</v>
      </c>
      <c r="F442" s="391">
        <f t="shared" si="62"/>
        <v>1000000</v>
      </c>
      <c r="G442" s="391">
        <v>100000</v>
      </c>
      <c r="H442" s="391">
        <f t="shared" si="62"/>
        <v>0</v>
      </c>
      <c r="I442" s="433">
        <f t="shared" si="61"/>
        <v>10</v>
      </c>
      <c r="J442" s="433">
        <f t="shared" si="61"/>
        <v>0</v>
      </c>
    </row>
    <row r="443" spans="1:10" s="197" customFormat="1" ht="14.25" x14ac:dyDescent="0.2">
      <c r="A443" s="190" t="s">
        <v>360</v>
      </c>
      <c r="B443" s="186"/>
      <c r="C443" s="229">
        <v>451</v>
      </c>
      <c r="D443" s="230" t="s">
        <v>104</v>
      </c>
      <c r="E443" s="188">
        <f t="shared" si="62"/>
        <v>645000</v>
      </c>
      <c r="F443" s="391">
        <f t="shared" si="62"/>
        <v>1000000</v>
      </c>
      <c r="G443" s="391"/>
      <c r="H443" s="391"/>
      <c r="I443" s="433">
        <f t="shared" si="61"/>
        <v>0</v>
      </c>
      <c r="J443" s="433"/>
    </row>
    <row r="444" spans="1:10" s="197" customFormat="1" ht="14.25" hidden="1" x14ac:dyDescent="0.2">
      <c r="A444" s="190" t="s">
        <v>360</v>
      </c>
      <c r="B444" s="190">
        <v>100</v>
      </c>
      <c r="C444" s="231">
        <v>4511</v>
      </c>
      <c r="D444" s="232" t="s">
        <v>104</v>
      </c>
      <c r="E444" s="192">
        <v>645000</v>
      </c>
      <c r="F444" s="394">
        <v>1000000</v>
      </c>
      <c r="G444" s="394"/>
      <c r="H444" s="394"/>
      <c r="I444" s="433">
        <f t="shared" si="61"/>
        <v>0</v>
      </c>
      <c r="J444" s="433"/>
    </row>
    <row r="445" spans="1:10" s="197" customFormat="1" ht="14.25" x14ac:dyDescent="0.2">
      <c r="A445" s="194"/>
      <c r="B445" s="194"/>
      <c r="C445" s="239"/>
      <c r="D445" s="240"/>
      <c r="E445" s="196"/>
      <c r="F445" s="396"/>
      <c r="G445" s="396"/>
      <c r="H445" s="396"/>
      <c r="I445" s="353"/>
      <c r="J445" s="353"/>
    </row>
    <row r="446" spans="1:10" s="160" customFormat="1" ht="30" customHeight="1" x14ac:dyDescent="0.25">
      <c r="A446" s="193"/>
      <c r="C446" s="266"/>
      <c r="D446" s="274" t="s">
        <v>255</v>
      </c>
      <c r="E446" s="181"/>
      <c r="F446" s="388"/>
      <c r="G446" s="388"/>
      <c r="H446" s="388"/>
      <c r="I446" s="358"/>
      <c r="J446" s="358"/>
    </row>
    <row r="447" spans="1:10" s="172" customFormat="1" ht="14.25" customHeight="1" x14ac:dyDescent="0.25">
      <c r="C447" s="280"/>
      <c r="D447" s="337" t="s">
        <v>263</v>
      </c>
      <c r="E447" s="290"/>
      <c r="F447" s="389"/>
      <c r="G447" s="417"/>
      <c r="H447" s="417"/>
      <c r="I447" s="359"/>
      <c r="J447" s="359"/>
    </row>
    <row r="448" spans="1:10" s="172" customFormat="1" ht="15" x14ac:dyDescent="0.25">
      <c r="C448" s="280"/>
      <c r="D448" s="375" t="s">
        <v>362</v>
      </c>
      <c r="E448" s="269">
        <f>SUM(E449+E452)</f>
        <v>0</v>
      </c>
      <c r="F448" s="383">
        <f>SUM(F449+F452)</f>
        <v>300000</v>
      </c>
      <c r="G448" s="383">
        <f>SUM(G449+G452)</f>
        <v>100000</v>
      </c>
      <c r="H448" s="383">
        <f>SUM(H449+H452)</f>
        <v>1000000</v>
      </c>
      <c r="I448" s="435">
        <f>AVERAGE(G448/F448*100)</f>
        <v>33.333333333333329</v>
      </c>
      <c r="J448" s="435">
        <f>AVERAGE(H448/G448*100)</f>
        <v>1000</v>
      </c>
    </row>
    <row r="449" spans="1:10" s="216" customFormat="1" ht="15" x14ac:dyDescent="0.2">
      <c r="A449" s="333" t="s">
        <v>361</v>
      </c>
      <c r="B449" s="186"/>
      <c r="C449" s="229">
        <v>41</v>
      </c>
      <c r="D449" s="230" t="s">
        <v>257</v>
      </c>
      <c r="E449" s="188">
        <f t="shared" ref="E449:H450" si="63">SUM(E450)</f>
        <v>0</v>
      </c>
      <c r="F449" s="391">
        <f t="shared" si="63"/>
        <v>250000</v>
      </c>
      <c r="G449" s="391">
        <f t="shared" si="63"/>
        <v>0</v>
      </c>
      <c r="H449" s="391">
        <f t="shared" si="63"/>
        <v>0</v>
      </c>
      <c r="I449" s="433">
        <f t="shared" ref="I449:J454" si="64">AVERAGE(G449/F449*100)</f>
        <v>0</v>
      </c>
      <c r="J449" s="433"/>
    </row>
    <row r="450" spans="1:10" s="197" customFormat="1" ht="14.25" x14ac:dyDescent="0.2">
      <c r="A450" s="333" t="s">
        <v>361</v>
      </c>
      <c r="B450" s="186"/>
      <c r="C450" s="229">
        <v>411</v>
      </c>
      <c r="D450" s="230" t="s">
        <v>96</v>
      </c>
      <c r="E450" s="188">
        <f t="shared" si="63"/>
        <v>0</v>
      </c>
      <c r="F450" s="391">
        <f t="shared" si="63"/>
        <v>250000</v>
      </c>
      <c r="G450" s="391"/>
      <c r="H450" s="391"/>
      <c r="I450" s="433">
        <f t="shared" si="64"/>
        <v>0</v>
      </c>
      <c r="J450" s="433"/>
    </row>
    <row r="451" spans="1:10" s="197" customFormat="1" ht="14.25" hidden="1" x14ac:dyDescent="0.2">
      <c r="A451" s="333" t="s">
        <v>361</v>
      </c>
      <c r="B451" s="190">
        <v>101</v>
      </c>
      <c r="C451" s="231">
        <v>4111</v>
      </c>
      <c r="D451" s="232" t="s">
        <v>41</v>
      </c>
      <c r="E451" s="192">
        <v>0</v>
      </c>
      <c r="F451" s="394">
        <v>250000</v>
      </c>
      <c r="G451" s="394"/>
      <c r="H451" s="394"/>
      <c r="I451" s="433">
        <f t="shared" si="64"/>
        <v>0</v>
      </c>
      <c r="J451" s="433"/>
    </row>
    <row r="452" spans="1:10" s="197" customFormat="1" ht="14.25" x14ac:dyDescent="0.2">
      <c r="A452" s="333" t="s">
        <v>361</v>
      </c>
      <c r="B452" s="186"/>
      <c r="C452" s="229">
        <v>42</v>
      </c>
      <c r="D452" s="230" t="s">
        <v>259</v>
      </c>
      <c r="E452" s="188">
        <f>SUM(E453)</f>
        <v>0</v>
      </c>
      <c r="F452" s="391">
        <f>SUM(F453)</f>
        <v>50000</v>
      </c>
      <c r="G452" s="391">
        <v>100000</v>
      </c>
      <c r="H452" s="391">
        <v>1000000</v>
      </c>
      <c r="I452" s="433">
        <f t="shared" si="64"/>
        <v>200</v>
      </c>
      <c r="J452" s="433">
        <f t="shared" si="64"/>
        <v>1000</v>
      </c>
    </row>
    <row r="453" spans="1:10" s="197" customFormat="1" ht="14.25" x14ac:dyDescent="0.2">
      <c r="A453" s="333" t="s">
        <v>361</v>
      </c>
      <c r="B453" s="186"/>
      <c r="C453" s="229">
        <v>421</v>
      </c>
      <c r="D453" s="230" t="s">
        <v>98</v>
      </c>
      <c r="E453" s="188">
        <f>SUM(E454)</f>
        <v>0</v>
      </c>
      <c r="F453" s="391">
        <f>SUM(F454)</f>
        <v>50000</v>
      </c>
      <c r="G453" s="391"/>
      <c r="H453" s="391"/>
      <c r="I453" s="433">
        <f t="shared" si="64"/>
        <v>0</v>
      </c>
      <c r="J453" s="433"/>
    </row>
    <row r="454" spans="1:10" s="197" customFormat="1" ht="14.25" hidden="1" x14ac:dyDescent="0.2">
      <c r="A454" s="333" t="s">
        <v>361</v>
      </c>
      <c r="B454" s="190">
        <v>102</v>
      </c>
      <c r="C454" s="231">
        <v>4214</v>
      </c>
      <c r="D454" s="232" t="s">
        <v>260</v>
      </c>
      <c r="E454" s="192">
        <v>0</v>
      </c>
      <c r="F454" s="394">
        <v>50000</v>
      </c>
      <c r="G454" s="394"/>
      <c r="H454" s="394"/>
      <c r="I454" s="433">
        <f t="shared" si="64"/>
        <v>0</v>
      </c>
      <c r="J454" s="433"/>
    </row>
    <row r="455" spans="1:10" s="197" customFormat="1" ht="14.25" x14ac:dyDescent="0.2">
      <c r="A455" s="194"/>
      <c r="B455" s="194"/>
      <c r="C455" s="239"/>
      <c r="D455" s="240"/>
      <c r="E455" s="196"/>
      <c r="F455" s="396"/>
      <c r="G455" s="396"/>
      <c r="H455" s="396"/>
      <c r="I455" s="353"/>
      <c r="J455" s="353"/>
    </row>
    <row r="456" spans="1:10" s="172" customFormat="1" ht="28.5" x14ac:dyDescent="0.25">
      <c r="C456" s="280"/>
      <c r="D456" s="274" t="s">
        <v>264</v>
      </c>
      <c r="E456" s="181"/>
      <c r="F456" s="388"/>
      <c r="G456" s="388"/>
      <c r="H456" s="388"/>
      <c r="I456" s="358"/>
      <c r="J456" s="358"/>
    </row>
    <row r="457" spans="1:10" s="172" customFormat="1" ht="15" x14ac:dyDescent="0.25">
      <c r="C457" s="280"/>
      <c r="D457" s="337" t="s">
        <v>265</v>
      </c>
      <c r="E457" s="183"/>
      <c r="F457" s="389"/>
      <c r="G457" s="417"/>
      <c r="H457" s="417"/>
      <c r="I457" s="359"/>
      <c r="J457" s="359"/>
    </row>
    <row r="458" spans="1:10" s="172" customFormat="1" ht="15" x14ac:dyDescent="0.25">
      <c r="C458" s="280"/>
      <c r="D458" s="376" t="s">
        <v>363</v>
      </c>
      <c r="E458" s="269">
        <f t="shared" ref="E458:H460" si="65">SUM(E459)</f>
        <v>500000</v>
      </c>
      <c r="F458" s="383">
        <f t="shared" si="65"/>
        <v>150000</v>
      </c>
      <c r="G458" s="383">
        <f t="shared" si="65"/>
        <v>100000</v>
      </c>
      <c r="H458" s="383">
        <f t="shared" si="65"/>
        <v>100000</v>
      </c>
      <c r="I458" s="435">
        <f>AVERAGE(G458/F458*100)</f>
        <v>66.666666666666657</v>
      </c>
      <c r="J458" s="435">
        <f>AVERAGE(H458/G458*100)</f>
        <v>100</v>
      </c>
    </row>
    <row r="459" spans="1:10" s="197" customFormat="1" ht="14.25" x14ac:dyDescent="0.2">
      <c r="A459" s="333" t="s">
        <v>364</v>
      </c>
      <c r="B459" s="186"/>
      <c r="C459" s="229">
        <v>42</v>
      </c>
      <c r="D459" s="230" t="s">
        <v>259</v>
      </c>
      <c r="E459" s="188">
        <f t="shared" si="65"/>
        <v>500000</v>
      </c>
      <c r="F459" s="391">
        <f t="shared" si="65"/>
        <v>150000</v>
      </c>
      <c r="G459" s="391">
        <v>100000</v>
      </c>
      <c r="H459" s="391">
        <v>100000</v>
      </c>
      <c r="I459" s="433">
        <f t="shared" ref="I459:J461" si="66">AVERAGE(G459/F459*100)</f>
        <v>66.666666666666657</v>
      </c>
      <c r="J459" s="433">
        <f t="shared" si="66"/>
        <v>100</v>
      </c>
    </row>
    <row r="460" spans="1:10" s="197" customFormat="1" ht="14.25" x14ac:dyDescent="0.2">
      <c r="A460" s="333" t="s">
        <v>364</v>
      </c>
      <c r="B460" s="186"/>
      <c r="C460" s="229">
        <v>421</v>
      </c>
      <c r="D460" s="230" t="s">
        <v>98</v>
      </c>
      <c r="E460" s="188">
        <f t="shared" si="65"/>
        <v>500000</v>
      </c>
      <c r="F460" s="391">
        <f t="shared" si="65"/>
        <v>150000</v>
      </c>
      <c r="G460" s="391"/>
      <c r="H460" s="391"/>
      <c r="I460" s="433">
        <f t="shared" si="66"/>
        <v>0</v>
      </c>
      <c r="J460" s="433"/>
    </row>
    <row r="461" spans="1:10" s="197" customFormat="1" ht="14.25" hidden="1" x14ac:dyDescent="0.2">
      <c r="A461" s="333" t="s">
        <v>364</v>
      </c>
      <c r="B461" s="190">
        <v>103</v>
      </c>
      <c r="C461" s="231">
        <v>4214</v>
      </c>
      <c r="D461" s="232" t="s">
        <v>260</v>
      </c>
      <c r="E461" s="192">
        <v>500000</v>
      </c>
      <c r="F461" s="394">
        <v>150000</v>
      </c>
      <c r="G461" s="394"/>
      <c r="H461" s="394"/>
      <c r="I461" s="433">
        <f t="shared" si="66"/>
        <v>0</v>
      </c>
      <c r="J461" s="433"/>
    </row>
    <row r="462" spans="1:10" s="197" customFormat="1" ht="14.25" x14ac:dyDescent="0.2">
      <c r="A462" s="303"/>
      <c r="B462" s="194"/>
      <c r="C462" s="239"/>
      <c r="D462" s="240"/>
      <c r="E462" s="196"/>
      <c r="F462" s="396"/>
      <c r="G462" s="396"/>
      <c r="H462" s="396"/>
      <c r="I462" s="353"/>
      <c r="J462" s="353"/>
    </row>
    <row r="463" spans="1:10" s="172" customFormat="1" ht="15" x14ac:dyDescent="0.25">
      <c r="C463" s="280"/>
      <c r="D463" s="287" t="s">
        <v>266</v>
      </c>
      <c r="E463" s="181"/>
      <c r="F463" s="388"/>
      <c r="G463" s="388"/>
      <c r="H463" s="388"/>
      <c r="I463" s="358"/>
      <c r="J463" s="358"/>
    </row>
    <row r="464" spans="1:10" s="172" customFormat="1" ht="14.25" customHeight="1" x14ac:dyDescent="0.25">
      <c r="C464" s="280"/>
      <c r="D464" s="336" t="s">
        <v>298</v>
      </c>
      <c r="E464" s="183"/>
      <c r="F464" s="389"/>
      <c r="G464" s="417"/>
      <c r="H464" s="417"/>
      <c r="I464" s="359"/>
      <c r="J464" s="359"/>
    </row>
    <row r="465" spans="1:10" s="172" customFormat="1" ht="15" x14ac:dyDescent="0.25">
      <c r="C465" s="280"/>
      <c r="D465" s="376" t="s">
        <v>365</v>
      </c>
      <c r="E465" s="269">
        <f t="shared" ref="E465:H467" si="67">SUM(E466)</f>
        <v>50000</v>
      </c>
      <c r="F465" s="383">
        <f t="shared" si="67"/>
        <v>500000</v>
      </c>
      <c r="G465" s="383">
        <f t="shared" si="67"/>
        <v>300000</v>
      </c>
      <c r="H465" s="383">
        <f t="shared" si="67"/>
        <v>100000</v>
      </c>
      <c r="I465" s="435">
        <f>AVERAGE(G465/F465*100)</f>
        <v>60</v>
      </c>
      <c r="J465" s="435">
        <f>AVERAGE(H465/G465*100)</f>
        <v>33.333333333333329</v>
      </c>
    </row>
    <row r="466" spans="1:10" s="197" customFormat="1" ht="14.25" x14ac:dyDescent="0.2">
      <c r="A466" s="333" t="s">
        <v>366</v>
      </c>
      <c r="B466" s="186"/>
      <c r="C466" s="229">
        <v>42</v>
      </c>
      <c r="D466" s="230" t="s">
        <v>259</v>
      </c>
      <c r="E466" s="188">
        <f t="shared" si="67"/>
        <v>50000</v>
      </c>
      <c r="F466" s="391">
        <f t="shared" si="67"/>
        <v>500000</v>
      </c>
      <c r="G466" s="391">
        <v>300000</v>
      </c>
      <c r="H466" s="391">
        <v>100000</v>
      </c>
      <c r="I466" s="433">
        <f t="shared" ref="I466:J468" si="68">AVERAGE(G466/F466*100)</f>
        <v>60</v>
      </c>
      <c r="J466" s="433">
        <f t="shared" si="68"/>
        <v>33.333333333333329</v>
      </c>
    </row>
    <row r="467" spans="1:10" s="197" customFormat="1" ht="14.25" x14ac:dyDescent="0.2">
      <c r="A467" s="333" t="s">
        <v>366</v>
      </c>
      <c r="B467" s="186"/>
      <c r="C467" s="229">
        <v>421</v>
      </c>
      <c r="D467" s="230" t="s">
        <v>98</v>
      </c>
      <c r="E467" s="188">
        <f t="shared" si="67"/>
        <v>50000</v>
      </c>
      <c r="F467" s="391">
        <f t="shared" si="67"/>
        <v>500000</v>
      </c>
      <c r="G467" s="391"/>
      <c r="H467" s="391"/>
      <c r="I467" s="433">
        <f t="shared" si="68"/>
        <v>0</v>
      </c>
      <c r="J467" s="433"/>
    </row>
    <row r="468" spans="1:10" s="197" customFormat="1" ht="14.25" hidden="1" x14ac:dyDescent="0.2">
      <c r="A468" s="333" t="s">
        <v>366</v>
      </c>
      <c r="B468" s="190">
        <v>104</v>
      </c>
      <c r="C468" s="231">
        <v>4214</v>
      </c>
      <c r="D468" s="232" t="s">
        <v>260</v>
      </c>
      <c r="E468" s="192">
        <v>50000</v>
      </c>
      <c r="F468" s="394">
        <v>500000</v>
      </c>
      <c r="G468" s="394"/>
      <c r="H468" s="394"/>
      <c r="I468" s="433">
        <f t="shared" si="68"/>
        <v>0</v>
      </c>
      <c r="J468" s="433"/>
    </row>
    <row r="469" spans="1:10" s="197" customFormat="1" ht="14.25" x14ac:dyDescent="0.2">
      <c r="A469" s="194"/>
      <c r="B469" s="194"/>
      <c r="C469" s="239"/>
      <c r="D469" s="240"/>
      <c r="E469" s="196"/>
      <c r="F469" s="396"/>
      <c r="G469" s="396"/>
      <c r="H469" s="396"/>
      <c r="I469" s="353"/>
      <c r="J469" s="353"/>
    </row>
    <row r="470" spans="1:10" s="172" customFormat="1" ht="15" x14ac:dyDescent="0.25">
      <c r="C470" s="280"/>
      <c r="D470" s="287" t="s">
        <v>266</v>
      </c>
      <c r="E470" s="181"/>
      <c r="F470" s="388"/>
      <c r="G470" s="388"/>
      <c r="H470" s="388"/>
      <c r="I470" s="358"/>
      <c r="J470" s="358"/>
    </row>
    <row r="471" spans="1:10" s="172" customFormat="1" ht="15" x14ac:dyDescent="0.25">
      <c r="C471" s="280"/>
      <c r="D471" s="337" t="s">
        <v>298</v>
      </c>
      <c r="E471" s="183"/>
      <c r="F471" s="389"/>
      <c r="G471" s="417"/>
      <c r="H471" s="417"/>
      <c r="I471" s="359"/>
      <c r="J471" s="359"/>
    </row>
    <row r="472" spans="1:10" s="172" customFormat="1" ht="15" x14ac:dyDescent="0.25">
      <c r="C472" s="280"/>
      <c r="D472" s="375" t="s">
        <v>368</v>
      </c>
      <c r="E472" s="269">
        <f t="shared" ref="E472:H474" si="69">SUM(E473)</f>
        <v>100000</v>
      </c>
      <c r="F472" s="383">
        <f t="shared" si="69"/>
        <v>100000</v>
      </c>
      <c r="G472" s="383">
        <f t="shared" si="69"/>
        <v>80000</v>
      </c>
      <c r="H472" s="383">
        <f t="shared" si="69"/>
        <v>60000</v>
      </c>
      <c r="I472" s="435">
        <f>AVERAGE(G472/F472*100)</f>
        <v>80</v>
      </c>
      <c r="J472" s="435">
        <f>AVERAGE(H472/G472*100)</f>
        <v>75</v>
      </c>
    </row>
    <row r="473" spans="1:10" s="197" customFormat="1" ht="14.25" x14ac:dyDescent="0.2">
      <c r="A473" s="190" t="s">
        <v>367</v>
      </c>
      <c r="B473" s="186"/>
      <c r="C473" s="229">
        <v>42</v>
      </c>
      <c r="D473" s="230" t="s">
        <v>259</v>
      </c>
      <c r="E473" s="188">
        <f t="shared" si="69"/>
        <v>100000</v>
      </c>
      <c r="F473" s="391">
        <f t="shared" si="69"/>
        <v>100000</v>
      </c>
      <c r="G473" s="391">
        <v>80000</v>
      </c>
      <c r="H473" s="391">
        <v>60000</v>
      </c>
      <c r="I473" s="433">
        <f t="shared" ref="I473:J475" si="70">AVERAGE(G473/F473*100)</f>
        <v>80</v>
      </c>
      <c r="J473" s="433">
        <f t="shared" si="70"/>
        <v>75</v>
      </c>
    </row>
    <row r="474" spans="1:10" s="197" customFormat="1" ht="14.25" x14ac:dyDescent="0.2">
      <c r="A474" s="190" t="s">
        <v>367</v>
      </c>
      <c r="B474" s="186"/>
      <c r="C474" s="229">
        <v>421</v>
      </c>
      <c r="D474" s="230" t="s">
        <v>98</v>
      </c>
      <c r="E474" s="188">
        <f t="shared" si="69"/>
        <v>100000</v>
      </c>
      <c r="F474" s="391">
        <f t="shared" si="69"/>
        <v>100000</v>
      </c>
      <c r="G474" s="391"/>
      <c r="H474" s="391"/>
      <c r="I474" s="433">
        <f t="shared" si="70"/>
        <v>0</v>
      </c>
      <c r="J474" s="433"/>
    </row>
    <row r="475" spans="1:10" s="197" customFormat="1" ht="14.25" hidden="1" x14ac:dyDescent="0.2">
      <c r="A475" s="190" t="s">
        <v>367</v>
      </c>
      <c r="B475" s="190">
        <v>105</v>
      </c>
      <c r="C475" s="231">
        <v>42145</v>
      </c>
      <c r="D475" s="232" t="s">
        <v>260</v>
      </c>
      <c r="E475" s="192">
        <v>100000</v>
      </c>
      <c r="F475" s="394">
        <v>100000</v>
      </c>
      <c r="G475" s="394"/>
      <c r="H475" s="394"/>
      <c r="I475" s="433">
        <f t="shared" si="70"/>
        <v>0</v>
      </c>
      <c r="J475" s="433"/>
    </row>
    <row r="476" spans="1:10" s="193" customFormat="1" ht="15" thickBot="1" x14ac:dyDescent="0.25">
      <c r="C476" s="304"/>
      <c r="D476" s="305"/>
      <c r="E476" s="299"/>
      <c r="F476" s="418"/>
      <c r="G476" s="418"/>
      <c r="H476" s="418"/>
      <c r="I476" s="348"/>
      <c r="J476" s="348"/>
    </row>
    <row r="477" spans="1:10" s="284" customFormat="1" ht="17.25" thickBot="1" x14ac:dyDescent="0.3">
      <c r="A477" s="1011" t="s">
        <v>267</v>
      </c>
      <c r="B477" s="1012"/>
      <c r="C477" s="1012"/>
      <c r="D477" s="1012"/>
      <c r="E477" s="291">
        <f>SUM(E479)</f>
        <v>0</v>
      </c>
      <c r="F477" s="384">
        <f>SUM(F479)</f>
        <v>50000</v>
      </c>
      <c r="G477" s="384">
        <f>SUM(G479)</f>
        <v>0</v>
      </c>
      <c r="H477" s="384">
        <f>SUM(H479)</f>
        <v>0</v>
      </c>
      <c r="I477" s="347">
        <f>AVERAGE(G477/F477*100)</f>
        <v>0</v>
      </c>
      <c r="J477" s="347">
        <v>0</v>
      </c>
    </row>
    <row r="478" spans="1:10" s="284" customFormat="1" ht="17.25" thickBot="1" x14ac:dyDescent="0.3">
      <c r="A478" s="296"/>
      <c r="B478" s="296"/>
      <c r="C478" s="296"/>
      <c r="D478" s="296"/>
      <c r="E478" s="297"/>
      <c r="F478" s="408"/>
      <c r="G478" s="408"/>
      <c r="H478" s="408"/>
      <c r="I478" s="348"/>
      <c r="J478" s="348"/>
    </row>
    <row r="479" spans="1:10" s="160" customFormat="1" ht="16.5" thickBot="1" x14ac:dyDescent="0.3">
      <c r="A479" s="994" t="s">
        <v>268</v>
      </c>
      <c r="B479" s="995"/>
      <c r="C479" s="995"/>
      <c r="D479" s="995"/>
      <c r="E479" s="175">
        <f>SUM(E483)</f>
        <v>0</v>
      </c>
      <c r="F479" s="386">
        <f>SUM(F483)</f>
        <v>50000</v>
      </c>
      <c r="G479" s="386">
        <f>SUM(G483)</f>
        <v>0</v>
      </c>
      <c r="H479" s="386">
        <f>SUM(H483)</f>
        <v>0</v>
      </c>
      <c r="I479" s="349">
        <f>AVERAGE(G479/F479*100)</f>
        <v>0</v>
      </c>
      <c r="J479" s="349">
        <v>0</v>
      </c>
    </row>
    <row r="480" spans="1:10" s="160" customFormat="1" ht="15.75" x14ac:dyDescent="0.25">
      <c r="A480" s="162"/>
      <c r="B480" s="162"/>
      <c r="C480" s="162"/>
      <c r="D480" s="162"/>
      <c r="E480" s="288"/>
      <c r="F480" s="412"/>
      <c r="G480" s="412"/>
      <c r="H480" s="412"/>
      <c r="I480" s="348"/>
      <c r="J480" s="348"/>
    </row>
    <row r="481" spans="1:10" ht="15" x14ac:dyDescent="0.25">
      <c r="B481" s="172"/>
      <c r="C481" s="280"/>
      <c r="D481" s="274" t="s">
        <v>232</v>
      </c>
      <c r="E481" s="181"/>
      <c r="F481" s="388"/>
      <c r="G481" s="388"/>
      <c r="H481" s="388"/>
      <c r="I481" s="358"/>
      <c r="J481" s="358"/>
    </row>
    <row r="482" spans="1:10" ht="15" x14ac:dyDescent="0.25">
      <c r="B482" s="172"/>
      <c r="C482" s="280"/>
      <c r="D482" s="337" t="s">
        <v>204</v>
      </c>
      <c r="E482" s="183"/>
      <c r="F482" s="389"/>
      <c r="G482" s="389"/>
      <c r="H482" s="389"/>
      <c r="I482" s="359"/>
      <c r="J482" s="359"/>
    </row>
    <row r="483" spans="1:10" ht="15" x14ac:dyDescent="0.25">
      <c r="B483" s="172"/>
      <c r="C483" s="280"/>
      <c r="D483" s="376" t="s">
        <v>348</v>
      </c>
      <c r="E483" s="269">
        <f t="shared" ref="E483:H485" si="71">SUM(E484)</f>
        <v>0</v>
      </c>
      <c r="F483" s="383">
        <f t="shared" si="71"/>
        <v>50000</v>
      </c>
      <c r="G483" s="383">
        <f t="shared" si="71"/>
        <v>0</v>
      </c>
      <c r="H483" s="383">
        <f t="shared" si="71"/>
        <v>0</v>
      </c>
      <c r="I483" s="435">
        <f>AVERAGE(G483/F483*100)</f>
        <v>0</v>
      </c>
      <c r="J483" s="435">
        <v>0</v>
      </c>
    </row>
    <row r="484" spans="1:10" s="197" customFormat="1" ht="14.25" x14ac:dyDescent="0.2">
      <c r="A484" s="217" t="s">
        <v>301</v>
      </c>
      <c r="B484" s="186"/>
      <c r="C484" s="229">
        <v>42</v>
      </c>
      <c r="D484" s="306" t="s">
        <v>259</v>
      </c>
      <c r="E484" s="188">
        <f t="shared" si="71"/>
        <v>0</v>
      </c>
      <c r="F484" s="391">
        <f t="shared" si="71"/>
        <v>50000</v>
      </c>
      <c r="G484" s="391">
        <f t="shared" si="71"/>
        <v>0</v>
      </c>
      <c r="H484" s="391">
        <f t="shared" si="71"/>
        <v>0</v>
      </c>
      <c r="I484" s="433">
        <f>AVERAGE(G484/F484*100)</f>
        <v>0</v>
      </c>
      <c r="J484" s="433">
        <v>0</v>
      </c>
    </row>
    <row r="485" spans="1:10" s="216" customFormat="1" ht="15" x14ac:dyDescent="0.2">
      <c r="A485" s="217" t="s">
        <v>301</v>
      </c>
      <c r="B485" s="186"/>
      <c r="C485" s="229">
        <v>426</v>
      </c>
      <c r="D485" s="230" t="s">
        <v>120</v>
      </c>
      <c r="E485" s="188">
        <f t="shared" si="71"/>
        <v>0</v>
      </c>
      <c r="F485" s="391">
        <f t="shared" si="71"/>
        <v>50000</v>
      </c>
      <c r="G485" s="391"/>
      <c r="H485" s="391"/>
      <c r="I485" s="433">
        <f>AVERAGE(G485/F485*100)</f>
        <v>0</v>
      </c>
      <c r="J485" s="433"/>
    </row>
    <row r="486" spans="1:10" s="216" customFormat="1" ht="15" hidden="1" x14ac:dyDescent="0.2">
      <c r="A486" s="217" t="s">
        <v>301</v>
      </c>
      <c r="B486" s="190">
        <v>106</v>
      </c>
      <c r="C486" s="231">
        <v>42637</v>
      </c>
      <c r="D486" s="232" t="s">
        <v>269</v>
      </c>
      <c r="E486" s="192">
        <v>0</v>
      </c>
      <c r="F486" s="394">
        <v>50000</v>
      </c>
      <c r="G486" s="394"/>
      <c r="H486" s="394"/>
      <c r="I486" s="433">
        <f>AVERAGE(G486/F486*100)</f>
        <v>0</v>
      </c>
      <c r="J486" s="433"/>
    </row>
    <row r="487" spans="1:10" s="216" customFormat="1" ht="15.75" thickBot="1" x14ac:dyDescent="0.25">
      <c r="A487" s="194"/>
      <c r="B487" s="194"/>
      <c r="C487" s="239"/>
      <c r="D487" s="240"/>
      <c r="E487" s="196"/>
      <c r="F487" s="396"/>
      <c r="G487" s="396"/>
      <c r="H487" s="396"/>
      <c r="I487" s="353"/>
      <c r="J487" s="353"/>
    </row>
    <row r="488" spans="1:10" s="284" customFormat="1" ht="17.25" thickBot="1" x14ac:dyDescent="0.3">
      <c r="A488" s="1011" t="s">
        <v>294</v>
      </c>
      <c r="B488" s="1012"/>
      <c r="C488" s="1012"/>
      <c r="D488" s="1012"/>
      <c r="E488" s="291">
        <f>SUM(E490)</f>
        <v>0</v>
      </c>
      <c r="F488" s="384">
        <f>SUM(F490)</f>
        <v>10000</v>
      </c>
      <c r="G488" s="384">
        <f>SUM(G490)</f>
        <v>10000</v>
      </c>
      <c r="H488" s="384">
        <f>SUM(H490)</f>
        <v>10000</v>
      </c>
      <c r="I488" s="347">
        <f>AVERAGE(G488/F488*100)</f>
        <v>100</v>
      </c>
      <c r="J488" s="347">
        <f>AVERAGE(H488/G488*100)</f>
        <v>100</v>
      </c>
    </row>
    <row r="489" spans="1:10" s="284" customFormat="1" ht="17.25" thickBot="1" x14ac:dyDescent="0.3">
      <c r="A489" s="296"/>
      <c r="B489" s="296"/>
      <c r="C489" s="296"/>
      <c r="D489" s="296"/>
      <c r="E489" s="297"/>
      <c r="F489" s="408"/>
      <c r="G489" s="408"/>
      <c r="H489" s="408"/>
      <c r="I489" s="348"/>
      <c r="J489" s="348"/>
    </row>
    <row r="490" spans="1:10" s="160" customFormat="1" ht="16.5" thickBot="1" x14ac:dyDescent="0.3">
      <c r="A490" s="994" t="s">
        <v>295</v>
      </c>
      <c r="B490" s="995"/>
      <c r="C490" s="995"/>
      <c r="D490" s="995"/>
      <c r="E490" s="175">
        <f>SUM(E494)</f>
        <v>0</v>
      </c>
      <c r="F490" s="386">
        <f>SUM(F494)</f>
        <v>10000</v>
      </c>
      <c r="G490" s="386">
        <f>SUM(G494)</f>
        <v>10000</v>
      </c>
      <c r="H490" s="386">
        <f>SUM(H494)</f>
        <v>10000</v>
      </c>
      <c r="I490" s="349">
        <f>AVERAGE(G490/F490*100)</f>
        <v>100</v>
      </c>
      <c r="J490" s="349">
        <f>AVERAGE(H490/G490*100)</f>
        <v>100</v>
      </c>
    </row>
    <row r="491" spans="1:10" s="160" customFormat="1" ht="15.75" x14ac:dyDescent="0.25">
      <c r="A491" s="162"/>
      <c r="B491" s="162"/>
      <c r="C491" s="162"/>
      <c r="D491" s="162"/>
      <c r="E491" s="288"/>
      <c r="F491" s="412"/>
      <c r="G491" s="412"/>
      <c r="H491" s="412"/>
      <c r="I491" s="348"/>
      <c r="J491" s="348"/>
    </row>
    <row r="492" spans="1:10" ht="15" x14ac:dyDescent="0.25">
      <c r="B492" s="172"/>
      <c r="C492" s="280"/>
      <c r="D492" s="274" t="s">
        <v>232</v>
      </c>
      <c r="E492" s="181"/>
      <c r="F492" s="388"/>
      <c r="G492" s="388"/>
      <c r="H492" s="388"/>
      <c r="I492" s="358"/>
      <c r="J492" s="358"/>
    </row>
    <row r="493" spans="1:10" ht="15" x14ac:dyDescent="0.25">
      <c r="B493" s="172"/>
      <c r="C493" s="280"/>
      <c r="D493" s="337" t="s">
        <v>206</v>
      </c>
      <c r="E493" s="183"/>
      <c r="F493" s="389"/>
      <c r="G493" s="389"/>
      <c r="H493" s="389"/>
      <c r="I493" s="359"/>
      <c r="J493" s="359"/>
    </row>
    <row r="494" spans="1:10" ht="15" x14ac:dyDescent="0.25">
      <c r="B494" s="172"/>
      <c r="C494" s="280"/>
      <c r="D494" s="376" t="s">
        <v>349</v>
      </c>
      <c r="E494" s="269">
        <f t="shared" ref="E494:H496" si="72">SUM(E495)</f>
        <v>0</v>
      </c>
      <c r="F494" s="383">
        <f t="shared" si="72"/>
        <v>10000</v>
      </c>
      <c r="G494" s="383">
        <f t="shared" si="72"/>
        <v>10000</v>
      </c>
      <c r="H494" s="383">
        <f t="shared" si="72"/>
        <v>10000</v>
      </c>
      <c r="I494" s="435">
        <f>AVERAGE(G494/F494*100)</f>
        <v>100</v>
      </c>
      <c r="J494" s="435">
        <f>AVERAGE(H494/G494*100)</f>
        <v>100</v>
      </c>
    </row>
    <row r="495" spans="1:10" s="197" customFormat="1" ht="14.25" x14ac:dyDescent="0.2">
      <c r="A495" s="217" t="s">
        <v>301</v>
      </c>
      <c r="B495" s="186"/>
      <c r="C495" s="229">
        <v>32</v>
      </c>
      <c r="D495" s="306" t="s">
        <v>48</v>
      </c>
      <c r="E495" s="188">
        <f t="shared" si="72"/>
        <v>0</v>
      </c>
      <c r="F495" s="391">
        <f t="shared" si="72"/>
        <v>10000</v>
      </c>
      <c r="G495" s="391">
        <v>10000</v>
      </c>
      <c r="H495" s="391">
        <v>10000</v>
      </c>
      <c r="I495" s="433">
        <f t="shared" ref="I495:J497" si="73">AVERAGE(G495/F495*100)</f>
        <v>100</v>
      </c>
      <c r="J495" s="433">
        <f t="shared" si="73"/>
        <v>100</v>
      </c>
    </row>
    <row r="496" spans="1:10" s="216" customFormat="1" ht="15" x14ac:dyDescent="0.2">
      <c r="A496" s="217" t="s">
        <v>301</v>
      </c>
      <c r="B496" s="186"/>
      <c r="C496" s="229">
        <v>329</v>
      </c>
      <c r="D496" s="230" t="s">
        <v>66</v>
      </c>
      <c r="E496" s="188">
        <f t="shared" si="72"/>
        <v>0</v>
      </c>
      <c r="F496" s="391">
        <f t="shared" si="72"/>
        <v>10000</v>
      </c>
      <c r="G496" s="391"/>
      <c r="H496" s="391"/>
      <c r="I496" s="433">
        <f t="shared" si="73"/>
        <v>0</v>
      </c>
      <c r="J496" s="433"/>
    </row>
    <row r="497" spans="1:10" s="216" customFormat="1" ht="15" hidden="1" x14ac:dyDescent="0.2">
      <c r="A497" s="217" t="s">
        <v>301</v>
      </c>
      <c r="B497" s="190">
        <v>107</v>
      </c>
      <c r="C497" s="231">
        <v>3294</v>
      </c>
      <c r="D497" s="232" t="s">
        <v>296</v>
      </c>
      <c r="E497" s="192">
        <v>0</v>
      </c>
      <c r="F497" s="394">
        <v>10000</v>
      </c>
      <c r="G497" s="394"/>
      <c r="H497" s="394"/>
      <c r="I497" s="433">
        <f t="shared" si="73"/>
        <v>0</v>
      </c>
      <c r="J497" s="433"/>
    </row>
    <row r="498" spans="1:10" s="216" customFormat="1" ht="15.75" thickBot="1" x14ac:dyDescent="0.25">
      <c r="A498" s="194"/>
      <c r="B498" s="194"/>
      <c r="C498" s="239"/>
      <c r="D498" s="240"/>
      <c r="E498" s="196"/>
      <c r="F498" s="396"/>
      <c r="G498" s="396"/>
      <c r="H498" s="396"/>
      <c r="I498" s="353"/>
      <c r="J498" s="353"/>
    </row>
    <row r="499" spans="1:10" s="423" customFormat="1" ht="23.25" customHeight="1" thickBot="1" x14ac:dyDescent="0.25">
      <c r="A499" s="1009" t="s">
        <v>113</v>
      </c>
      <c r="B499" s="1010"/>
      <c r="C499" s="1010"/>
      <c r="D499" s="1010"/>
      <c r="E499" s="421">
        <f>SUM(E42+E10+E133+E176+E208+E253+E325+E336+E477)</f>
        <v>5608000</v>
      </c>
      <c r="F499" s="422">
        <f>SUM(F42+F10+F133+F176+F208+F253+F325+F336+F477+F488)</f>
        <v>8864000</v>
      </c>
      <c r="G499" s="422">
        <f>SUM(G42+G10+G133+G176+G208+G253+G325+G336+G477+G488)</f>
        <v>5897500</v>
      </c>
      <c r="H499" s="422">
        <f>SUM(H42+H10+H133+H176+H208+H253+H325+H336+H477+H488)</f>
        <v>6257000</v>
      </c>
      <c r="I499" s="365">
        <f>AVERAGE(G499/F499*100)</f>
        <v>66.53316787003611</v>
      </c>
      <c r="J499" s="365">
        <f>AVERAGE(H499/G499*100)</f>
        <v>106.09580330648581</v>
      </c>
    </row>
    <row r="500" spans="1:10" x14ac:dyDescent="0.2">
      <c r="B500" s="168"/>
      <c r="C500" s="168"/>
      <c r="D500" s="168"/>
      <c r="E500" s="168"/>
      <c r="F500" s="420"/>
      <c r="G500" s="429"/>
      <c r="H500" s="429"/>
      <c r="I500" s="363"/>
      <c r="J500" s="363"/>
    </row>
    <row r="501" spans="1:10" x14ac:dyDescent="0.2">
      <c r="D501" s="224"/>
    </row>
    <row r="502" spans="1:10" x14ac:dyDescent="0.2">
      <c r="D502" s="224"/>
    </row>
    <row r="503" spans="1:10" x14ac:dyDescent="0.2">
      <c r="D503" s="224"/>
    </row>
    <row r="504" spans="1:10" x14ac:dyDescent="0.2">
      <c r="D504" s="224"/>
    </row>
    <row r="505" spans="1:10" x14ac:dyDescent="0.2">
      <c r="D505" s="224"/>
    </row>
    <row r="506" spans="1:10" x14ac:dyDescent="0.2">
      <c r="D506" s="224"/>
    </row>
  </sheetData>
  <mergeCells count="40"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J219:J221"/>
    <mergeCell ref="A4:J4"/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A199:D199"/>
    <mergeCell ref="A208:D208"/>
    <mergeCell ref="A210:D210"/>
    <mergeCell ref="A8:D8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4"/>
  <sheetViews>
    <sheetView view="pageBreakPreview" topLeftCell="A363" zoomScale="85" zoomScaleNormal="90" zoomScaleSheetLayoutView="85" workbookViewId="0">
      <selection activeCell="D178" sqref="D178"/>
    </sheetView>
  </sheetViews>
  <sheetFormatPr defaultRowHeight="12.75" x14ac:dyDescent="0.2"/>
  <cols>
    <col min="1" max="1" width="16.42578125" customWidth="1"/>
    <col min="3" max="3" width="11.28515625" customWidth="1"/>
    <col min="4" max="4" width="63.85546875" customWidth="1"/>
    <col min="5" max="5" width="0.28515625" hidden="1" customWidth="1"/>
    <col min="6" max="7" width="21.5703125" customWidth="1"/>
    <col min="8" max="8" width="21.7109375" customWidth="1"/>
    <col min="9" max="9" width="10.42578125" customWidth="1"/>
    <col min="10" max="10" width="10.140625" customWidth="1"/>
  </cols>
  <sheetData>
    <row r="1" spans="1:10" ht="15.75" x14ac:dyDescent="0.2">
      <c r="A1" s="1041" t="s">
        <v>180</v>
      </c>
      <c r="B1" s="1042"/>
      <c r="C1" s="1042"/>
      <c r="D1" s="1042"/>
      <c r="E1" s="1042"/>
      <c r="F1" s="1042"/>
      <c r="G1" s="1042"/>
      <c r="H1" s="1042"/>
      <c r="I1" s="1042"/>
      <c r="J1" s="1042"/>
    </row>
    <row r="2" spans="1:10" ht="15.75" x14ac:dyDescent="0.2">
      <c r="A2" s="1043" t="s">
        <v>117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0" x14ac:dyDescent="0.2">
      <c r="A3" s="1044" t="s">
        <v>413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0" ht="18.75" customHeight="1" thickBot="1" x14ac:dyDescent="0.25">
      <c r="A4" s="1046"/>
      <c r="B4" s="1046"/>
      <c r="C4" s="1046"/>
      <c r="D4" s="1046"/>
      <c r="E4" s="1046"/>
      <c r="F4" s="1046"/>
      <c r="G4" s="1046"/>
      <c r="H4" s="1046"/>
      <c r="I4" s="1046"/>
      <c r="J4" s="1046"/>
    </row>
    <row r="5" spans="1:10" s="948" customFormat="1" ht="28.5" customHeight="1" x14ac:dyDescent="0.2">
      <c r="A5" s="949" t="s">
        <v>181</v>
      </c>
      <c r="B5" s="950" t="s">
        <v>112</v>
      </c>
      <c r="C5" s="951" t="s">
        <v>11</v>
      </c>
      <c r="D5" s="952" t="s">
        <v>12</v>
      </c>
      <c r="E5" s="953" t="s">
        <v>184</v>
      </c>
      <c r="F5" s="953" t="s">
        <v>686</v>
      </c>
      <c r="G5" s="953" t="s">
        <v>414</v>
      </c>
      <c r="H5" s="953" t="s">
        <v>687</v>
      </c>
      <c r="I5" s="954" t="s">
        <v>415</v>
      </c>
      <c r="J5" s="954" t="s">
        <v>416</v>
      </c>
    </row>
    <row r="6" spans="1:10" x14ac:dyDescent="0.2">
      <c r="A6" s="567"/>
      <c r="B6" s="568"/>
      <c r="C6" s="569"/>
      <c r="D6" s="945">
        <v>1</v>
      </c>
      <c r="E6" s="570">
        <v>3</v>
      </c>
      <c r="F6" s="570">
        <v>3</v>
      </c>
      <c r="G6" s="570">
        <v>4</v>
      </c>
      <c r="H6" s="570">
        <v>5</v>
      </c>
      <c r="I6" s="571"/>
      <c r="J6" s="571"/>
    </row>
    <row r="7" spans="1:10" s="931" customFormat="1" ht="27.75" customHeight="1" x14ac:dyDescent="0.25">
      <c r="A7" s="955"/>
      <c r="B7" s="956"/>
      <c r="C7" s="957"/>
      <c r="D7" s="958" t="s">
        <v>417</v>
      </c>
      <c r="E7" s="572" t="e">
        <f>SUM(E8+E89+E124+E147+E196+E235+E282+E299+E461+E471)</f>
        <v>#REF!</v>
      </c>
      <c r="F7" s="572">
        <f>SUM(F8+F89+F124+F147+F196+F235+F282+F299+F461+F471)</f>
        <v>10475200</v>
      </c>
      <c r="G7" s="572">
        <f t="shared" ref="G7:H7" si="0">SUM(G8+G89+G124+G147+G196+G235+G282+G299+G461+G471)</f>
        <v>10281200</v>
      </c>
      <c r="H7" s="572">
        <f t="shared" si="0"/>
        <v>10283200</v>
      </c>
      <c r="I7" s="930">
        <f>AVERAGE(G7/F7*100)</f>
        <v>98.148006720635408</v>
      </c>
      <c r="J7" s="930">
        <f>AVERAGE(H7/G7*100)</f>
        <v>100.01945298214217</v>
      </c>
    </row>
    <row r="8" spans="1:10" s="931" customFormat="1" ht="30" x14ac:dyDescent="0.25">
      <c r="A8" s="715"/>
      <c r="B8" s="933"/>
      <c r="C8" s="928"/>
      <c r="D8" s="944" t="s">
        <v>418</v>
      </c>
      <c r="E8" s="574">
        <v>1114522.06</v>
      </c>
      <c r="F8" s="574">
        <f>SUM(F9)</f>
        <v>1299200</v>
      </c>
      <c r="G8" s="574">
        <f t="shared" ref="G8:H8" si="1">SUM(G9)</f>
        <v>1123200</v>
      </c>
      <c r="H8" s="574">
        <f t="shared" si="1"/>
        <v>1125200</v>
      </c>
      <c r="I8" s="930">
        <f t="shared" ref="I8:J67" si="2">AVERAGE(G8/F8*100)</f>
        <v>86.453201970443345</v>
      </c>
      <c r="J8" s="930">
        <f t="shared" si="2"/>
        <v>100.17806267806269</v>
      </c>
    </row>
    <row r="9" spans="1:10" ht="29.25" customHeight="1" x14ac:dyDescent="0.25">
      <c r="A9" s="575"/>
      <c r="B9" s="576"/>
      <c r="C9" s="577"/>
      <c r="D9" s="959" t="s">
        <v>419</v>
      </c>
      <c r="E9" s="578">
        <f>SUM(E12+E29+E60+E70+E76+E82)</f>
        <v>1114522.06</v>
      </c>
      <c r="F9" s="578">
        <f>SUM(F12+F29+F60+F70+F76+F82)</f>
        <v>1299200</v>
      </c>
      <c r="G9" s="578">
        <f t="shared" ref="G9:H9" si="3">SUM(G12+G29+G60+G70+G76+G82)</f>
        <v>1123200</v>
      </c>
      <c r="H9" s="578">
        <f t="shared" si="3"/>
        <v>1125200</v>
      </c>
      <c r="I9" s="573">
        <f t="shared" si="2"/>
        <v>86.453201970443345</v>
      </c>
      <c r="J9" s="573">
        <f t="shared" si="2"/>
        <v>100.17806267806269</v>
      </c>
    </row>
    <row r="10" spans="1:10" ht="15" x14ac:dyDescent="0.25">
      <c r="A10" s="579"/>
      <c r="B10" s="580"/>
      <c r="C10" s="580"/>
      <c r="D10" s="581" t="s">
        <v>187</v>
      </c>
      <c r="E10" s="582"/>
      <c r="F10" s="582"/>
      <c r="G10" s="582"/>
      <c r="H10" s="582"/>
      <c r="I10" s="1028">
        <f>AVERAGE(G12/F12*100)</f>
        <v>100</v>
      </c>
      <c r="J10" s="1033">
        <f>AVERAGE(H12/G12*100)</f>
        <v>100</v>
      </c>
    </row>
    <row r="11" spans="1:10" ht="15" x14ac:dyDescent="0.25">
      <c r="A11" s="583"/>
      <c r="B11" s="580"/>
      <c r="C11" s="580"/>
      <c r="D11" s="581" t="s">
        <v>191</v>
      </c>
      <c r="E11" s="584"/>
      <c r="F11" s="584"/>
      <c r="G11" s="584"/>
      <c r="H11" s="584"/>
      <c r="I11" s="1029"/>
      <c r="J11" s="1038"/>
    </row>
    <row r="12" spans="1:10" ht="15" x14ac:dyDescent="0.25">
      <c r="A12" s="583"/>
      <c r="B12" s="580"/>
      <c r="C12" s="580"/>
      <c r="D12" s="585" t="s">
        <v>420</v>
      </c>
      <c r="E12" s="586">
        <f>SUM(E13+E21)</f>
        <v>524300</v>
      </c>
      <c r="F12" s="586">
        <f>SUM(F13+F21)</f>
        <v>614000</v>
      </c>
      <c r="G12" s="586">
        <f t="shared" ref="G12:H12" si="4">SUM(G13+G21)</f>
        <v>614000</v>
      </c>
      <c r="H12" s="586">
        <f t="shared" si="4"/>
        <v>614000</v>
      </c>
      <c r="I12" s="1030"/>
      <c r="J12" s="1039"/>
    </row>
    <row r="13" spans="1:10" ht="15.75" customHeight="1" x14ac:dyDescent="0.25">
      <c r="A13" s="587" t="s">
        <v>421</v>
      </c>
      <c r="B13" s="588"/>
      <c r="C13" s="589">
        <v>31</v>
      </c>
      <c r="D13" s="590" t="s">
        <v>42</v>
      </c>
      <c r="E13" s="591">
        <f>SUM(E14+E16+E18)</f>
        <v>482800</v>
      </c>
      <c r="F13" s="591">
        <f>SUM(F14+F16+F18)</f>
        <v>566000</v>
      </c>
      <c r="G13" s="591">
        <f t="shared" ref="G13:H13" si="5">SUM(G14+G16+G18)</f>
        <v>566000</v>
      </c>
      <c r="H13" s="591">
        <f t="shared" si="5"/>
        <v>566000</v>
      </c>
      <c r="I13" s="573">
        <f t="shared" si="2"/>
        <v>100</v>
      </c>
      <c r="J13" s="573">
        <f t="shared" si="2"/>
        <v>100</v>
      </c>
    </row>
    <row r="14" spans="1:10" ht="15.75" customHeight="1" x14ac:dyDescent="0.25">
      <c r="A14" s="587" t="s">
        <v>421</v>
      </c>
      <c r="B14" s="592"/>
      <c r="C14" s="593">
        <v>311</v>
      </c>
      <c r="D14" s="594" t="s">
        <v>192</v>
      </c>
      <c r="E14" s="591">
        <v>400000</v>
      </c>
      <c r="F14" s="591">
        <v>470000</v>
      </c>
      <c r="G14" s="591">
        <v>470000</v>
      </c>
      <c r="H14" s="591">
        <v>470000</v>
      </c>
      <c r="I14" s="573">
        <f t="shared" si="2"/>
        <v>100</v>
      </c>
      <c r="J14" s="573">
        <f t="shared" si="2"/>
        <v>100</v>
      </c>
    </row>
    <row r="15" spans="1:10" ht="15.75" customHeight="1" x14ac:dyDescent="0.2">
      <c r="A15" s="595" t="s">
        <v>421</v>
      </c>
      <c r="B15" s="596" t="s">
        <v>422</v>
      </c>
      <c r="C15" s="597">
        <v>3111</v>
      </c>
      <c r="D15" s="598" t="s">
        <v>193</v>
      </c>
      <c r="E15" s="599">
        <v>400000</v>
      </c>
      <c r="F15" s="599">
        <v>470000</v>
      </c>
      <c r="G15" s="599">
        <v>470000</v>
      </c>
      <c r="H15" s="599">
        <v>470000</v>
      </c>
      <c r="I15" s="573">
        <f t="shared" si="2"/>
        <v>100</v>
      </c>
      <c r="J15" s="573">
        <f t="shared" si="2"/>
        <v>100</v>
      </c>
    </row>
    <row r="16" spans="1:10" ht="15.75" customHeight="1" x14ac:dyDescent="0.25">
      <c r="A16" s="587" t="s">
        <v>421</v>
      </c>
      <c r="B16" s="592"/>
      <c r="C16" s="593">
        <v>312</v>
      </c>
      <c r="D16" s="594" t="s">
        <v>44</v>
      </c>
      <c r="E16" s="600">
        <v>14000</v>
      </c>
      <c r="F16" s="600">
        <v>18000</v>
      </c>
      <c r="G16" s="600">
        <v>18000</v>
      </c>
      <c r="H16" s="600">
        <v>18000</v>
      </c>
      <c r="I16" s="573">
        <f t="shared" si="2"/>
        <v>100</v>
      </c>
      <c r="J16" s="573">
        <f t="shared" si="2"/>
        <v>100</v>
      </c>
    </row>
    <row r="17" spans="1:10" ht="15.75" customHeight="1" x14ac:dyDescent="0.2">
      <c r="A17" s="595" t="s">
        <v>421</v>
      </c>
      <c r="B17" s="596" t="s">
        <v>423</v>
      </c>
      <c r="C17" s="597">
        <v>3121</v>
      </c>
      <c r="D17" s="598" t="s">
        <v>44</v>
      </c>
      <c r="E17" s="599">
        <v>14000</v>
      </c>
      <c r="F17" s="599">
        <v>18000</v>
      </c>
      <c r="G17" s="599">
        <v>18000</v>
      </c>
      <c r="H17" s="599">
        <v>18000</v>
      </c>
      <c r="I17" s="573">
        <f t="shared" si="2"/>
        <v>100</v>
      </c>
      <c r="J17" s="573">
        <f t="shared" si="2"/>
        <v>100</v>
      </c>
    </row>
    <row r="18" spans="1:10" ht="15.75" customHeight="1" x14ac:dyDescent="0.25">
      <c r="A18" s="587" t="s">
        <v>421</v>
      </c>
      <c r="B18" s="592"/>
      <c r="C18" s="593">
        <v>313</v>
      </c>
      <c r="D18" s="594" t="s">
        <v>45</v>
      </c>
      <c r="E18" s="600">
        <v>68800</v>
      </c>
      <c r="F18" s="600">
        <v>78000</v>
      </c>
      <c r="G18" s="600">
        <v>78000</v>
      </c>
      <c r="H18" s="600">
        <v>78000</v>
      </c>
      <c r="I18" s="573">
        <f t="shared" si="2"/>
        <v>100</v>
      </c>
      <c r="J18" s="573">
        <f t="shared" si="2"/>
        <v>100</v>
      </c>
    </row>
    <row r="19" spans="1:10" ht="15.75" customHeight="1" x14ac:dyDescent="0.2">
      <c r="A19" s="595" t="s">
        <v>421</v>
      </c>
      <c r="B19" s="596" t="s">
        <v>424</v>
      </c>
      <c r="C19" s="597">
        <v>3132</v>
      </c>
      <c r="D19" s="598" t="s">
        <v>194</v>
      </c>
      <c r="E19" s="599">
        <v>62000</v>
      </c>
      <c r="F19" s="599">
        <v>70000</v>
      </c>
      <c r="G19" s="599">
        <v>70000</v>
      </c>
      <c r="H19" s="599">
        <v>70000</v>
      </c>
      <c r="I19" s="573">
        <f t="shared" si="2"/>
        <v>100</v>
      </c>
      <c r="J19" s="573">
        <f t="shared" si="2"/>
        <v>100</v>
      </c>
    </row>
    <row r="20" spans="1:10" ht="15.75" customHeight="1" x14ac:dyDescent="0.2">
      <c r="A20" s="595" t="s">
        <v>421</v>
      </c>
      <c r="B20" s="596" t="s">
        <v>425</v>
      </c>
      <c r="C20" s="597">
        <v>3133</v>
      </c>
      <c r="D20" s="598" t="s">
        <v>195</v>
      </c>
      <c r="E20" s="599">
        <v>6800</v>
      </c>
      <c r="F20" s="599">
        <v>8000</v>
      </c>
      <c r="G20" s="599">
        <v>8000</v>
      </c>
      <c r="H20" s="599">
        <v>8000</v>
      </c>
      <c r="I20" s="573">
        <f t="shared" si="2"/>
        <v>100</v>
      </c>
      <c r="J20" s="573">
        <f t="shared" si="2"/>
        <v>100</v>
      </c>
    </row>
    <row r="21" spans="1:10" ht="15.75" customHeight="1" x14ac:dyDescent="0.25">
      <c r="A21" s="587" t="s">
        <v>421</v>
      </c>
      <c r="B21" s="592"/>
      <c r="C21" s="593">
        <v>32</v>
      </c>
      <c r="D21" s="594" t="s">
        <v>48</v>
      </c>
      <c r="E21" s="600">
        <v>41500</v>
      </c>
      <c r="F21" s="600">
        <v>48000</v>
      </c>
      <c r="G21" s="600">
        <v>48000</v>
      </c>
      <c r="H21" s="600">
        <v>48000</v>
      </c>
      <c r="I21" s="573">
        <f t="shared" si="2"/>
        <v>100</v>
      </c>
      <c r="J21" s="573">
        <f t="shared" si="2"/>
        <v>100</v>
      </c>
    </row>
    <row r="22" spans="1:10" ht="15.75" customHeight="1" x14ac:dyDescent="0.25">
      <c r="A22" s="587" t="s">
        <v>421</v>
      </c>
      <c r="B22" s="592"/>
      <c r="C22" s="593">
        <v>321</v>
      </c>
      <c r="D22" s="594" t="s">
        <v>49</v>
      </c>
      <c r="E22" s="600">
        <f>SUM(E23:E26)</f>
        <v>41500</v>
      </c>
      <c r="F22" s="600">
        <f>SUM(F23:F26)</f>
        <v>48000</v>
      </c>
      <c r="G22" s="600">
        <f t="shared" ref="G22:H22" si="6">SUM(G23:G26)</f>
        <v>48000</v>
      </c>
      <c r="H22" s="600">
        <f t="shared" si="6"/>
        <v>48000</v>
      </c>
      <c r="I22" s="573">
        <f t="shared" si="2"/>
        <v>100</v>
      </c>
      <c r="J22" s="573">
        <f t="shared" si="2"/>
        <v>100</v>
      </c>
    </row>
    <row r="23" spans="1:10" ht="15.75" customHeight="1" x14ac:dyDescent="0.2">
      <c r="A23" s="595" t="s">
        <v>421</v>
      </c>
      <c r="B23" s="596" t="s">
        <v>426</v>
      </c>
      <c r="C23" s="597">
        <v>3211</v>
      </c>
      <c r="D23" s="598" t="s">
        <v>50</v>
      </c>
      <c r="E23" s="599">
        <v>7500</v>
      </c>
      <c r="F23" s="599">
        <v>10000</v>
      </c>
      <c r="G23" s="599">
        <v>10000</v>
      </c>
      <c r="H23" s="599">
        <v>10000</v>
      </c>
      <c r="I23" s="573">
        <f t="shared" si="2"/>
        <v>100</v>
      </c>
      <c r="J23" s="573">
        <f t="shared" si="2"/>
        <v>100</v>
      </c>
    </row>
    <row r="24" spans="1:10" ht="15.75" customHeight="1" x14ac:dyDescent="0.2">
      <c r="A24" s="595" t="s">
        <v>421</v>
      </c>
      <c r="B24" s="596" t="s">
        <v>427</v>
      </c>
      <c r="C24" s="597">
        <v>3212</v>
      </c>
      <c r="D24" s="598" t="s">
        <v>51</v>
      </c>
      <c r="E24" s="599">
        <v>18000</v>
      </c>
      <c r="F24" s="599">
        <v>22000</v>
      </c>
      <c r="G24" s="599">
        <v>22000</v>
      </c>
      <c r="H24" s="599">
        <v>22000</v>
      </c>
      <c r="I24" s="573">
        <f t="shared" si="2"/>
        <v>100</v>
      </c>
      <c r="J24" s="573">
        <f t="shared" si="2"/>
        <v>100</v>
      </c>
    </row>
    <row r="25" spans="1:10" ht="15.75" customHeight="1" x14ac:dyDescent="0.2">
      <c r="A25" s="595" t="s">
        <v>421</v>
      </c>
      <c r="B25" s="596" t="s">
        <v>428</v>
      </c>
      <c r="C25" s="597">
        <v>3213</v>
      </c>
      <c r="D25" s="601" t="s">
        <v>52</v>
      </c>
      <c r="E25" s="599">
        <v>10000</v>
      </c>
      <c r="F25" s="599">
        <v>10000</v>
      </c>
      <c r="G25" s="599">
        <v>10000</v>
      </c>
      <c r="H25" s="599">
        <v>10000</v>
      </c>
      <c r="I25" s="573">
        <f t="shared" si="2"/>
        <v>100</v>
      </c>
      <c r="J25" s="573">
        <f t="shared" si="2"/>
        <v>100</v>
      </c>
    </row>
    <row r="26" spans="1:10" ht="15.75" customHeight="1" x14ac:dyDescent="0.2">
      <c r="A26" s="595" t="s">
        <v>421</v>
      </c>
      <c r="B26" s="596" t="s">
        <v>429</v>
      </c>
      <c r="C26" s="597">
        <v>3214</v>
      </c>
      <c r="D26" s="601" t="s">
        <v>196</v>
      </c>
      <c r="E26" s="599">
        <v>6000</v>
      </c>
      <c r="F26" s="599">
        <v>6000</v>
      </c>
      <c r="G26" s="599">
        <v>6000</v>
      </c>
      <c r="H26" s="599">
        <v>6000</v>
      </c>
      <c r="I26" s="573">
        <f t="shared" si="2"/>
        <v>100</v>
      </c>
      <c r="J26" s="573">
        <f t="shared" si="2"/>
        <v>100</v>
      </c>
    </row>
    <row r="27" spans="1:10" ht="15.75" customHeight="1" x14ac:dyDescent="0.25">
      <c r="A27" s="602"/>
      <c r="B27" s="603"/>
      <c r="C27" s="604"/>
      <c r="D27" s="605" t="s">
        <v>187</v>
      </c>
      <c r="E27" s="582"/>
      <c r="F27" s="582"/>
      <c r="G27" s="582"/>
      <c r="H27" s="582"/>
      <c r="I27" s="1028">
        <f>AVERAGE(G29/F29*100)</f>
        <v>78.392568659127619</v>
      </c>
      <c r="J27" s="1033">
        <f>AVERAGE(H29/G29*100)</f>
        <v>100.51519835136527</v>
      </c>
    </row>
    <row r="28" spans="1:10" ht="15.75" customHeight="1" x14ac:dyDescent="0.25">
      <c r="A28" s="602"/>
      <c r="B28" s="603"/>
      <c r="C28" s="604"/>
      <c r="D28" s="606" t="s">
        <v>197</v>
      </c>
      <c r="E28" s="584"/>
      <c r="F28" s="584"/>
      <c r="G28" s="584"/>
      <c r="H28" s="584"/>
      <c r="I28" s="1029"/>
      <c r="J28" s="1038"/>
    </row>
    <row r="29" spans="1:10" ht="15.75" customHeight="1" x14ac:dyDescent="0.25">
      <c r="A29" s="602"/>
      <c r="B29" s="603"/>
      <c r="C29" s="604"/>
      <c r="D29" s="607" t="s">
        <v>430</v>
      </c>
      <c r="E29" s="586">
        <f>SUM(E30+E53)</f>
        <v>424222.06</v>
      </c>
      <c r="F29" s="586">
        <f>SUM(F30+F53)</f>
        <v>495200</v>
      </c>
      <c r="G29" s="586">
        <f>SUM(G30+G53)</f>
        <v>388200</v>
      </c>
      <c r="H29" s="586">
        <f t="shared" ref="H29" si="7">SUM(H30+H53)</f>
        <v>390200</v>
      </c>
      <c r="I29" s="1030"/>
      <c r="J29" s="1039"/>
    </row>
    <row r="30" spans="1:10" ht="15.75" customHeight="1" x14ac:dyDescent="0.25">
      <c r="A30" s="587" t="s">
        <v>431</v>
      </c>
      <c r="B30" s="592"/>
      <c r="C30" s="593">
        <v>32</v>
      </c>
      <c r="D30" s="590" t="s">
        <v>48</v>
      </c>
      <c r="E30" s="608">
        <f>SUM(E31+E37+E46+E48)</f>
        <v>407022.06</v>
      </c>
      <c r="F30" s="608">
        <f>SUM(F31+F37+F46+F48)</f>
        <v>478000</v>
      </c>
      <c r="G30" s="608">
        <f>SUM(G31+G37+G46+G48)</f>
        <v>371000</v>
      </c>
      <c r="H30" s="608">
        <f t="shared" ref="H30" si="8">SUM(H31+H37+H46+H48)</f>
        <v>373000</v>
      </c>
      <c r="I30" s="573">
        <f t="shared" si="2"/>
        <v>77.61506276150628</v>
      </c>
      <c r="J30" s="573">
        <f t="shared" si="2"/>
        <v>100.53908355795149</v>
      </c>
    </row>
    <row r="31" spans="1:10" ht="15.75" customHeight="1" x14ac:dyDescent="0.25">
      <c r="A31" s="587" t="s">
        <v>431</v>
      </c>
      <c r="B31" s="592"/>
      <c r="C31" s="593">
        <v>322</v>
      </c>
      <c r="D31" s="594" t="s">
        <v>53</v>
      </c>
      <c r="E31" s="608">
        <f>SUM(E32:E36)</f>
        <v>83022.06</v>
      </c>
      <c r="F31" s="608">
        <f>SUM(F32:F36)</f>
        <v>91000</v>
      </c>
      <c r="G31" s="608">
        <f t="shared" ref="G31:H31" si="9">SUM(G32:G36)</f>
        <v>77000</v>
      </c>
      <c r="H31" s="608">
        <f t="shared" si="9"/>
        <v>79000</v>
      </c>
      <c r="I31" s="573">
        <f t="shared" si="2"/>
        <v>84.615384615384613</v>
      </c>
      <c r="J31" s="573">
        <f t="shared" si="2"/>
        <v>102.59740259740259</v>
      </c>
    </row>
    <row r="32" spans="1:10" ht="15.75" customHeight="1" x14ac:dyDescent="0.2">
      <c r="A32" s="595" t="s">
        <v>431</v>
      </c>
      <c r="B32" s="596" t="s">
        <v>432</v>
      </c>
      <c r="C32" s="597">
        <v>3221</v>
      </c>
      <c r="D32" s="598" t="s">
        <v>54</v>
      </c>
      <c r="E32" s="599">
        <v>16000</v>
      </c>
      <c r="F32" s="599">
        <v>18000</v>
      </c>
      <c r="G32" s="599">
        <v>16000</v>
      </c>
      <c r="H32" s="599">
        <v>16000</v>
      </c>
      <c r="I32" s="573">
        <f t="shared" si="2"/>
        <v>88.888888888888886</v>
      </c>
      <c r="J32" s="573">
        <f t="shared" si="2"/>
        <v>100</v>
      </c>
    </row>
    <row r="33" spans="1:10" ht="15.75" customHeight="1" x14ac:dyDescent="0.2">
      <c r="A33" s="595" t="s">
        <v>431</v>
      </c>
      <c r="B33" s="596" t="s">
        <v>433</v>
      </c>
      <c r="C33" s="597">
        <v>3223</v>
      </c>
      <c r="D33" s="598" t="s">
        <v>55</v>
      </c>
      <c r="E33" s="599">
        <v>50000</v>
      </c>
      <c r="F33" s="599">
        <v>60000</v>
      </c>
      <c r="G33" s="599">
        <v>50000</v>
      </c>
      <c r="H33" s="599">
        <v>50000</v>
      </c>
      <c r="I33" s="573">
        <f t="shared" si="2"/>
        <v>83.333333333333343</v>
      </c>
      <c r="J33" s="573">
        <f t="shared" si="2"/>
        <v>100</v>
      </c>
    </row>
    <row r="34" spans="1:10" ht="15.75" customHeight="1" x14ac:dyDescent="0.2">
      <c r="A34" s="595" t="s">
        <v>431</v>
      </c>
      <c r="B34" s="596" t="s">
        <v>434</v>
      </c>
      <c r="C34" s="597">
        <v>3224</v>
      </c>
      <c r="D34" s="598" t="s">
        <v>198</v>
      </c>
      <c r="E34" s="599">
        <v>0</v>
      </c>
      <c r="F34" s="599">
        <v>1000</v>
      </c>
      <c r="G34" s="599">
        <v>1000</v>
      </c>
      <c r="H34" s="599">
        <v>1000</v>
      </c>
      <c r="I34" s="573">
        <f t="shared" si="2"/>
        <v>100</v>
      </c>
      <c r="J34" s="573">
        <f t="shared" si="2"/>
        <v>100</v>
      </c>
    </row>
    <row r="35" spans="1:10" ht="15.75" customHeight="1" x14ac:dyDescent="0.2">
      <c r="A35" s="609" t="s">
        <v>431</v>
      </c>
      <c r="B35" s="610" t="s">
        <v>435</v>
      </c>
      <c r="C35" s="597">
        <v>3225</v>
      </c>
      <c r="D35" s="598" t="s">
        <v>199</v>
      </c>
      <c r="E35" s="611">
        <v>15022.06</v>
      </c>
      <c r="F35" s="611">
        <v>10000</v>
      </c>
      <c r="G35" s="611">
        <v>10000</v>
      </c>
      <c r="H35" s="611">
        <v>10000</v>
      </c>
      <c r="I35" s="573">
        <f t="shared" si="2"/>
        <v>100</v>
      </c>
      <c r="J35" s="573">
        <f t="shared" si="2"/>
        <v>100</v>
      </c>
    </row>
    <row r="36" spans="1:10" ht="15.75" customHeight="1" x14ac:dyDescent="0.2">
      <c r="A36" s="612" t="s">
        <v>431</v>
      </c>
      <c r="B36" s="613" t="s">
        <v>436</v>
      </c>
      <c r="C36" s="614">
        <v>3227</v>
      </c>
      <c r="D36" s="601" t="s">
        <v>437</v>
      </c>
      <c r="E36" s="615">
        <v>2000</v>
      </c>
      <c r="F36" s="615">
        <v>2000</v>
      </c>
      <c r="G36" s="615">
        <v>0</v>
      </c>
      <c r="H36" s="615">
        <v>2000</v>
      </c>
      <c r="I36" s="573">
        <f t="shared" si="2"/>
        <v>0</v>
      </c>
      <c r="J36" s="573">
        <v>0</v>
      </c>
    </row>
    <row r="37" spans="1:10" ht="15.75" customHeight="1" x14ac:dyDescent="0.25">
      <c r="A37" s="616" t="s">
        <v>431</v>
      </c>
      <c r="B37" s="592"/>
      <c r="C37" s="593">
        <v>323</v>
      </c>
      <c r="D37" s="594" t="s">
        <v>57</v>
      </c>
      <c r="E37" s="608">
        <f>SUM(E38:E45)</f>
        <v>269000</v>
      </c>
      <c r="F37" s="608">
        <f>SUM(F38:F45)</f>
        <v>312000</v>
      </c>
      <c r="G37" s="608">
        <f t="shared" ref="G37:H37" si="10">SUM(G38:G45)</f>
        <v>219000</v>
      </c>
      <c r="H37" s="608">
        <f t="shared" si="10"/>
        <v>219000</v>
      </c>
      <c r="I37" s="573">
        <f t="shared" si="2"/>
        <v>70.192307692307693</v>
      </c>
      <c r="J37" s="573">
        <f t="shared" si="2"/>
        <v>100</v>
      </c>
    </row>
    <row r="38" spans="1:10" ht="15.75" customHeight="1" x14ac:dyDescent="0.2">
      <c r="A38" s="617" t="s">
        <v>431</v>
      </c>
      <c r="B38" s="596" t="s">
        <v>438</v>
      </c>
      <c r="C38" s="597">
        <v>3231</v>
      </c>
      <c r="D38" s="598" t="s">
        <v>58</v>
      </c>
      <c r="E38" s="599">
        <v>30000</v>
      </c>
      <c r="F38" s="599">
        <v>40000</v>
      </c>
      <c r="G38" s="599">
        <v>40000</v>
      </c>
      <c r="H38" s="599">
        <v>40000</v>
      </c>
      <c r="I38" s="573">
        <f t="shared" si="2"/>
        <v>100</v>
      </c>
      <c r="J38" s="573">
        <f t="shared" si="2"/>
        <v>100</v>
      </c>
    </row>
    <row r="39" spans="1:10" ht="15.75" customHeight="1" x14ac:dyDescent="0.2">
      <c r="A39" s="595" t="s">
        <v>431</v>
      </c>
      <c r="B39" s="596" t="s">
        <v>700</v>
      </c>
      <c r="C39" s="597">
        <v>3232</v>
      </c>
      <c r="D39" s="598" t="s">
        <v>440</v>
      </c>
      <c r="E39" s="599">
        <v>5000</v>
      </c>
      <c r="F39" s="599">
        <v>5000</v>
      </c>
      <c r="G39" s="599">
        <v>5000</v>
      </c>
      <c r="H39" s="599">
        <v>5000</v>
      </c>
      <c r="I39" s="573">
        <f t="shared" si="2"/>
        <v>100</v>
      </c>
      <c r="J39" s="573">
        <f t="shared" si="2"/>
        <v>100</v>
      </c>
    </row>
    <row r="40" spans="1:10" ht="15.75" customHeight="1" x14ac:dyDescent="0.2">
      <c r="A40" s="595" t="s">
        <v>431</v>
      </c>
      <c r="B40" s="596" t="s">
        <v>439</v>
      </c>
      <c r="C40" s="597">
        <v>3233</v>
      </c>
      <c r="D40" s="598" t="s">
        <v>60</v>
      </c>
      <c r="E40" s="599">
        <v>25000</v>
      </c>
      <c r="F40" s="599">
        <v>25000</v>
      </c>
      <c r="G40" s="599">
        <v>25000</v>
      </c>
      <c r="H40" s="599">
        <v>25000</v>
      </c>
      <c r="I40" s="573">
        <f t="shared" si="2"/>
        <v>100</v>
      </c>
      <c r="J40" s="573">
        <f t="shared" si="2"/>
        <v>100</v>
      </c>
    </row>
    <row r="41" spans="1:10" ht="15.75" customHeight="1" x14ac:dyDescent="0.2">
      <c r="A41" s="595" t="s">
        <v>431</v>
      </c>
      <c r="B41" s="618" t="s">
        <v>441</v>
      </c>
      <c r="C41" s="619">
        <v>3234</v>
      </c>
      <c r="D41" s="620" t="s">
        <v>61</v>
      </c>
      <c r="E41" s="621">
        <v>15000</v>
      </c>
      <c r="F41" s="621">
        <v>15000</v>
      </c>
      <c r="G41" s="621">
        <v>15000</v>
      </c>
      <c r="H41" s="621">
        <v>15000</v>
      </c>
      <c r="I41" s="573">
        <f t="shared" si="2"/>
        <v>100</v>
      </c>
      <c r="J41" s="573">
        <f t="shared" si="2"/>
        <v>100</v>
      </c>
    </row>
    <row r="42" spans="1:10" ht="15.75" customHeight="1" x14ac:dyDescent="0.2">
      <c r="A42" s="595" t="s">
        <v>431</v>
      </c>
      <c r="B42" s="596" t="s">
        <v>442</v>
      </c>
      <c r="C42" s="597">
        <v>3236</v>
      </c>
      <c r="D42" s="598" t="s">
        <v>444</v>
      </c>
      <c r="E42" s="599">
        <v>2000</v>
      </c>
      <c r="F42" s="599">
        <v>2000</v>
      </c>
      <c r="G42" s="599">
        <v>2000</v>
      </c>
      <c r="H42" s="599">
        <v>2000</v>
      </c>
      <c r="I42" s="573">
        <f t="shared" si="2"/>
        <v>100</v>
      </c>
      <c r="J42" s="573">
        <f t="shared" si="2"/>
        <v>100</v>
      </c>
    </row>
    <row r="43" spans="1:10" ht="15.75" customHeight="1" x14ac:dyDescent="0.2">
      <c r="A43" s="617" t="s">
        <v>431</v>
      </c>
      <c r="B43" s="596" t="s">
        <v>443</v>
      </c>
      <c r="C43" s="597">
        <v>3237</v>
      </c>
      <c r="D43" s="598" t="s">
        <v>63</v>
      </c>
      <c r="E43" s="599">
        <v>140000</v>
      </c>
      <c r="F43" s="599">
        <v>170000</v>
      </c>
      <c r="G43" s="599">
        <v>100000</v>
      </c>
      <c r="H43" s="599">
        <v>100000</v>
      </c>
      <c r="I43" s="573">
        <f t="shared" si="2"/>
        <v>58.82352941176471</v>
      </c>
      <c r="J43" s="573">
        <f t="shared" si="2"/>
        <v>100</v>
      </c>
    </row>
    <row r="44" spans="1:10" ht="15.75" customHeight="1" x14ac:dyDescent="0.2">
      <c r="A44" s="617" t="s">
        <v>431</v>
      </c>
      <c r="B44" s="596" t="s">
        <v>445</v>
      </c>
      <c r="C44" s="597">
        <v>3238</v>
      </c>
      <c r="D44" s="598" t="s">
        <v>64</v>
      </c>
      <c r="E44" s="599">
        <v>12000</v>
      </c>
      <c r="F44" s="599">
        <v>15000</v>
      </c>
      <c r="G44" s="599">
        <v>12000</v>
      </c>
      <c r="H44" s="599">
        <v>12000</v>
      </c>
      <c r="I44" s="573">
        <f t="shared" si="2"/>
        <v>80</v>
      </c>
      <c r="J44" s="573">
        <f t="shared" si="2"/>
        <v>100</v>
      </c>
    </row>
    <row r="45" spans="1:10" ht="15.75" customHeight="1" x14ac:dyDescent="0.2">
      <c r="A45" s="595" t="s">
        <v>431</v>
      </c>
      <c r="B45" s="596" t="s">
        <v>446</v>
      </c>
      <c r="C45" s="597">
        <v>3239</v>
      </c>
      <c r="D45" s="598" t="s">
        <v>65</v>
      </c>
      <c r="E45" s="599">
        <v>40000</v>
      </c>
      <c r="F45" s="599">
        <v>40000</v>
      </c>
      <c r="G45" s="599">
        <v>20000</v>
      </c>
      <c r="H45" s="599">
        <v>20000</v>
      </c>
      <c r="I45" s="573">
        <f t="shared" si="2"/>
        <v>50</v>
      </c>
      <c r="J45" s="573">
        <f t="shared" si="2"/>
        <v>100</v>
      </c>
    </row>
    <row r="46" spans="1:10" ht="15.75" customHeight="1" x14ac:dyDescent="0.25">
      <c r="A46" s="622" t="s">
        <v>431</v>
      </c>
      <c r="B46" s="623"/>
      <c r="C46" s="624">
        <v>324</v>
      </c>
      <c r="D46" s="625" t="s">
        <v>145</v>
      </c>
      <c r="E46" s="608">
        <v>5000</v>
      </c>
      <c r="F46" s="608">
        <f>SUM(F47)</f>
        <v>25000</v>
      </c>
      <c r="G46" s="608">
        <f t="shared" ref="G46:H46" si="11">SUM(G47)</f>
        <v>25000</v>
      </c>
      <c r="H46" s="608">
        <f t="shared" si="11"/>
        <v>25000</v>
      </c>
      <c r="I46" s="573">
        <f t="shared" si="2"/>
        <v>100</v>
      </c>
      <c r="J46" s="573">
        <f t="shared" si="2"/>
        <v>100</v>
      </c>
    </row>
    <row r="47" spans="1:10" ht="15.75" customHeight="1" x14ac:dyDescent="0.2">
      <c r="A47" s="595" t="s">
        <v>431</v>
      </c>
      <c r="B47" s="596" t="s">
        <v>447</v>
      </c>
      <c r="C47" s="597">
        <v>3241</v>
      </c>
      <c r="D47" s="598" t="s">
        <v>145</v>
      </c>
      <c r="E47" s="599">
        <v>5000</v>
      </c>
      <c r="F47" s="599">
        <v>25000</v>
      </c>
      <c r="G47" s="599">
        <v>25000</v>
      </c>
      <c r="H47" s="599">
        <v>25000</v>
      </c>
      <c r="I47" s="573">
        <f t="shared" si="2"/>
        <v>100</v>
      </c>
      <c r="J47" s="573">
        <f t="shared" si="2"/>
        <v>100</v>
      </c>
    </row>
    <row r="48" spans="1:10" ht="15.75" customHeight="1" x14ac:dyDescent="0.25">
      <c r="A48" s="622" t="s">
        <v>431</v>
      </c>
      <c r="B48" s="592"/>
      <c r="C48" s="593">
        <v>329</v>
      </c>
      <c r="D48" s="594" t="s">
        <v>66</v>
      </c>
      <c r="E48" s="608">
        <f>SUM(E49:E52)</f>
        <v>50000</v>
      </c>
      <c r="F48" s="608">
        <f>SUM(F49:F52)</f>
        <v>50000</v>
      </c>
      <c r="G48" s="608">
        <f t="shared" ref="G48:H48" si="12">SUM(G49:G52)</f>
        <v>50000</v>
      </c>
      <c r="H48" s="608">
        <f t="shared" si="12"/>
        <v>50000</v>
      </c>
      <c r="I48" s="573">
        <f t="shared" si="2"/>
        <v>100</v>
      </c>
      <c r="J48" s="573">
        <f t="shared" si="2"/>
        <v>100</v>
      </c>
    </row>
    <row r="49" spans="1:10" ht="15.75" customHeight="1" x14ac:dyDescent="0.2">
      <c r="A49" s="617" t="s">
        <v>431</v>
      </c>
      <c r="B49" s="596" t="s">
        <v>448</v>
      </c>
      <c r="C49" s="597">
        <v>3292</v>
      </c>
      <c r="D49" s="598" t="s">
        <v>68</v>
      </c>
      <c r="E49" s="599">
        <v>20000</v>
      </c>
      <c r="F49" s="599">
        <v>20000</v>
      </c>
      <c r="G49" s="599">
        <v>20000</v>
      </c>
      <c r="H49" s="599">
        <v>20000</v>
      </c>
      <c r="I49" s="573">
        <f t="shared" si="2"/>
        <v>100</v>
      </c>
      <c r="J49" s="573">
        <f t="shared" si="2"/>
        <v>100</v>
      </c>
    </row>
    <row r="50" spans="1:10" ht="15.75" customHeight="1" x14ac:dyDescent="0.2">
      <c r="A50" s="617" t="s">
        <v>431</v>
      </c>
      <c r="B50" s="596" t="s">
        <v>449</v>
      </c>
      <c r="C50" s="597">
        <v>3293</v>
      </c>
      <c r="D50" s="598" t="s">
        <v>69</v>
      </c>
      <c r="E50" s="599">
        <v>10000</v>
      </c>
      <c r="F50" s="599">
        <v>10000</v>
      </c>
      <c r="G50" s="599">
        <v>10000</v>
      </c>
      <c r="H50" s="599">
        <v>10000</v>
      </c>
      <c r="I50" s="573">
        <f t="shared" si="2"/>
        <v>100</v>
      </c>
      <c r="J50" s="573">
        <f t="shared" si="2"/>
        <v>100</v>
      </c>
    </row>
    <row r="51" spans="1:10" ht="15.75" customHeight="1" x14ac:dyDescent="0.2">
      <c r="A51" s="595" t="s">
        <v>431</v>
      </c>
      <c r="B51" s="596" t="s">
        <v>450</v>
      </c>
      <c r="C51" s="597">
        <v>3295</v>
      </c>
      <c r="D51" s="598" t="s">
        <v>202</v>
      </c>
      <c r="E51" s="599">
        <v>10000</v>
      </c>
      <c r="F51" s="626">
        <v>10000</v>
      </c>
      <c r="G51" s="599">
        <v>10000</v>
      </c>
      <c r="H51" s="599">
        <v>10000</v>
      </c>
      <c r="I51" s="573">
        <f t="shared" si="2"/>
        <v>100</v>
      </c>
      <c r="J51" s="573">
        <f t="shared" si="2"/>
        <v>100</v>
      </c>
    </row>
    <row r="52" spans="1:10" ht="15.75" customHeight="1" x14ac:dyDescent="0.2">
      <c r="A52" s="595" t="s">
        <v>431</v>
      </c>
      <c r="B52" s="596" t="s">
        <v>451</v>
      </c>
      <c r="C52" s="597">
        <v>3299</v>
      </c>
      <c r="D52" s="598" t="s">
        <v>66</v>
      </c>
      <c r="E52" s="599">
        <v>10000</v>
      </c>
      <c r="F52" s="599">
        <v>10000</v>
      </c>
      <c r="G52" s="599">
        <v>10000</v>
      </c>
      <c r="H52" s="599">
        <v>10000</v>
      </c>
      <c r="I52" s="573">
        <f t="shared" si="2"/>
        <v>100</v>
      </c>
      <c r="J52" s="573">
        <f t="shared" si="2"/>
        <v>100</v>
      </c>
    </row>
    <row r="53" spans="1:10" ht="15.75" customHeight="1" x14ac:dyDescent="0.25">
      <c r="A53" s="622" t="s">
        <v>431</v>
      </c>
      <c r="B53" s="592"/>
      <c r="C53" s="593">
        <v>34</v>
      </c>
      <c r="D53" s="594" t="s">
        <v>71</v>
      </c>
      <c r="E53" s="608">
        <v>17200</v>
      </c>
      <c r="F53" s="608">
        <v>17200</v>
      </c>
      <c r="G53" s="608">
        <v>17200</v>
      </c>
      <c r="H53" s="608">
        <v>17200</v>
      </c>
      <c r="I53" s="573">
        <f t="shared" si="2"/>
        <v>100</v>
      </c>
      <c r="J53" s="573">
        <f t="shared" si="2"/>
        <v>100</v>
      </c>
    </row>
    <row r="54" spans="1:10" ht="15.75" customHeight="1" x14ac:dyDescent="0.25">
      <c r="A54" s="622" t="s">
        <v>431</v>
      </c>
      <c r="B54" s="592"/>
      <c r="C54" s="593">
        <v>343</v>
      </c>
      <c r="D54" s="594" t="s">
        <v>72</v>
      </c>
      <c r="E54" s="600">
        <f>SUM(E55:E57)</f>
        <v>17200</v>
      </c>
      <c r="F54" s="600">
        <f>SUM(F55:F57)</f>
        <v>17200</v>
      </c>
      <c r="G54" s="600">
        <f>SUM(G55:G57)</f>
        <v>17200</v>
      </c>
      <c r="H54" s="600">
        <f>SUM(H55:H57)</f>
        <v>17200</v>
      </c>
      <c r="I54" s="573">
        <f t="shared" si="2"/>
        <v>100</v>
      </c>
      <c r="J54" s="573">
        <f t="shared" si="2"/>
        <v>100</v>
      </c>
    </row>
    <row r="55" spans="1:10" ht="15.75" customHeight="1" x14ac:dyDescent="0.2">
      <c r="A55" s="595" t="s">
        <v>431</v>
      </c>
      <c r="B55" s="596" t="s">
        <v>452</v>
      </c>
      <c r="C55" s="597">
        <v>3431</v>
      </c>
      <c r="D55" s="598" t="s">
        <v>73</v>
      </c>
      <c r="E55" s="599">
        <v>12000</v>
      </c>
      <c r="F55" s="599">
        <v>12000</v>
      </c>
      <c r="G55" s="599">
        <v>12000</v>
      </c>
      <c r="H55" s="599">
        <v>12000</v>
      </c>
      <c r="I55" s="573">
        <f t="shared" si="2"/>
        <v>100</v>
      </c>
      <c r="J55" s="573">
        <f t="shared" si="2"/>
        <v>100</v>
      </c>
    </row>
    <row r="56" spans="1:10" ht="15.75" customHeight="1" x14ac:dyDescent="0.2">
      <c r="A56" s="595" t="s">
        <v>431</v>
      </c>
      <c r="B56" s="596" t="s">
        <v>453</v>
      </c>
      <c r="C56" s="597">
        <v>3433</v>
      </c>
      <c r="D56" s="598" t="s">
        <v>74</v>
      </c>
      <c r="E56" s="599">
        <v>200</v>
      </c>
      <c r="F56" s="599">
        <v>200</v>
      </c>
      <c r="G56" s="599">
        <v>200</v>
      </c>
      <c r="H56" s="599">
        <v>200</v>
      </c>
      <c r="I56" s="573">
        <f t="shared" si="2"/>
        <v>100</v>
      </c>
      <c r="J56" s="573">
        <f t="shared" si="2"/>
        <v>100</v>
      </c>
    </row>
    <row r="57" spans="1:10" ht="15.75" customHeight="1" x14ac:dyDescent="0.2">
      <c r="A57" s="595" t="s">
        <v>431</v>
      </c>
      <c r="B57" s="596" t="s">
        <v>454</v>
      </c>
      <c r="C57" s="597">
        <v>3434</v>
      </c>
      <c r="D57" s="601" t="s">
        <v>75</v>
      </c>
      <c r="E57" s="599">
        <v>5000</v>
      </c>
      <c r="F57" s="599">
        <v>5000</v>
      </c>
      <c r="G57" s="599">
        <v>5000</v>
      </c>
      <c r="H57" s="599">
        <v>5000</v>
      </c>
      <c r="I57" s="573">
        <f t="shared" si="2"/>
        <v>100</v>
      </c>
      <c r="J57" s="573">
        <f t="shared" si="2"/>
        <v>100</v>
      </c>
    </row>
    <row r="58" spans="1:10" ht="15" x14ac:dyDescent="0.25">
      <c r="A58" s="627"/>
      <c r="B58" s="603"/>
      <c r="C58" s="604"/>
      <c r="D58" s="605" t="s">
        <v>187</v>
      </c>
      <c r="E58" s="582"/>
      <c r="F58" s="582"/>
      <c r="G58" s="582"/>
      <c r="H58" s="582"/>
      <c r="I58" s="1028">
        <f>AVERAGE(G60/F60*100)</f>
        <v>60</v>
      </c>
      <c r="J58" s="1033">
        <f>AVERAGE(H60/G60*100)</f>
        <v>100</v>
      </c>
    </row>
    <row r="59" spans="1:10" ht="15" x14ac:dyDescent="0.25">
      <c r="A59" s="627"/>
      <c r="B59" s="603"/>
      <c r="C59" s="604"/>
      <c r="D59" s="628" t="s">
        <v>204</v>
      </c>
      <c r="E59" s="584"/>
      <c r="F59" s="584"/>
      <c r="G59" s="584"/>
      <c r="H59" s="584"/>
      <c r="I59" s="1029"/>
      <c r="J59" s="1038"/>
    </row>
    <row r="60" spans="1:10" ht="15" x14ac:dyDescent="0.25">
      <c r="A60" s="627"/>
      <c r="B60" s="603"/>
      <c r="C60" s="604"/>
      <c r="D60" s="607" t="s">
        <v>456</v>
      </c>
      <c r="E60" s="586">
        <v>81000</v>
      </c>
      <c r="F60" s="586">
        <f>SUM(F61)</f>
        <v>85000</v>
      </c>
      <c r="G60" s="586">
        <f t="shared" ref="G60:H61" si="13">SUM(G61)</f>
        <v>51000</v>
      </c>
      <c r="H60" s="586">
        <f t="shared" si="13"/>
        <v>51000</v>
      </c>
      <c r="I60" s="1030"/>
      <c r="J60" s="1039"/>
    </row>
    <row r="61" spans="1:10" ht="15.75" customHeight="1" x14ac:dyDescent="0.25">
      <c r="A61" s="629" t="s">
        <v>457</v>
      </c>
      <c r="B61" s="592"/>
      <c r="C61" s="593">
        <v>42</v>
      </c>
      <c r="D61" s="590" t="s">
        <v>97</v>
      </c>
      <c r="E61" s="600">
        <v>81000</v>
      </c>
      <c r="F61" s="600">
        <f>SUM(F62)</f>
        <v>85000</v>
      </c>
      <c r="G61" s="600">
        <f t="shared" si="13"/>
        <v>51000</v>
      </c>
      <c r="H61" s="600">
        <f t="shared" si="13"/>
        <v>51000</v>
      </c>
      <c r="I61" s="573">
        <f t="shared" si="2"/>
        <v>60</v>
      </c>
      <c r="J61" s="573">
        <f t="shared" si="2"/>
        <v>100</v>
      </c>
    </row>
    <row r="62" spans="1:10" ht="15.75" customHeight="1" x14ac:dyDescent="0.25">
      <c r="A62" s="629" t="s">
        <v>457</v>
      </c>
      <c r="B62" s="592"/>
      <c r="C62" s="593">
        <v>422</v>
      </c>
      <c r="D62" s="594" t="s">
        <v>100</v>
      </c>
      <c r="E62" s="600">
        <f>SUM(E63:E67)</f>
        <v>81000</v>
      </c>
      <c r="F62" s="600">
        <f>SUM(F63:F67)</f>
        <v>85000</v>
      </c>
      <c r="G62" s="600">
        <f>SUM(G63:G67)</f>
        <v>51000</v>
      </c>
      <c r="H62" s="600">
        <f t="shared" ref="H62" si="14">SUM(H63:H67)</f>
        <v>51000</v>
      </c>
      <c r="I62" s="573">
        <f t="shared" si="2"/>
        <v>60</v>
      </c>
      <c r="J62" s="573">
        <f t="shared" si="2"/>
        <v>100</v>
      </c>
    </row>
    <row r="63" spans="1:10" ht="15.75" customHeight="1" x14ac:dyDescent="0.2">
      <c r="A63" s="630" t="s">
        <v>457</v>
      </c>
      <c r="B63" s="596" t="s">
        <v>455</v>
      </c>
      <c r="C63" s="597">
        <v>4221</v>
      </c>
      <c r="D63" s="601" t="s">
        <v>101</v>
      </c>
      <c r="E63" s="599">
        <v>25000</v>
      </c>
      <c r="F63" s="599">
        <v>20000</v>
      </c>
      <c r="G63" s="599">
        <v>15000</v>
      </c>
      <c r="H63" s="599">
        <v>15000</v>
      </c>
      <c r="I63" s="573">
        <f t="shared" si="2"/>
        <v>75</v>
      </c>
      <c r="J63" s="573">
        <f t="shared" si="2"/>
        <v>100</v>
      </c>
    </row>
    <row r="64" spans="1:10" ht="15.75" customHeight="1" x14ac:dyDescent="0.2">
      <c r="A64" s="630" t="s">
        <v>457</v>
      </c>
      <c r="B64" s="596" t="s">
        <v>458</v>
      </c>
      <c r="C64" s="631">
        <v>4222</v>
      </c>
      <c r="D64" s="601" t="s">
        <v>102</v>
      </c>
      <c r="E64" s="599">
        <v>4000</v>
      </c>
      <c r="F64" s="626">
        <v>5000</v>
      </c>
      <c r="G64" s="599">
        <v>4000</v>
      </c>
      <c r="H64" s="599">
        <v>4000</v>
      </c>
      <c r="I64" s="573">
        <f t="shared" si="2"/>
        <v>80</v>
      </c>
      <c r="J64" s="573">
        <f t="shared" si="2"/>
        <v>100</v>
      </c>
    </row>
    <row r="65" spans="1:10" ht="15.75" customHeight="1" x14ac:dyDescent="0.2">
      <c r="A65" s="630" t="s">
        <v>457</v>
      </c>
      <c r="B65" s="596" t="s">
        <v>459</v>
      </c>
      <c r="C65" s="631">
        <v>4223</v>
      </c>
      <c r="D65" s="601" t="s">
        <v>115</v>
      </c>
      <c r="E65" s="599">
        <v>20000</v>
      </c>
      <c r="F65" s="599">
        <v>20000</v>
      </c>
      <c r="G65" s="599">
        <v>20000</v>
      </c>
      <c r="H65" s="599">
        <v>20000</v>
      </c>
      <c r="I65" s="573">
        <f t="shared" si="2"/>
        <v>100</v>
      </c>
      <c r="J65" s="573">
        <f t="shared" si="2"/>
        <v>100</v>
      </c>
    </row>
    <row r="66" spans="1:10" ht="15.75" customHeight="1" x14ac:dyDescent="0.2">
      <c r="A66" s="630" t="s">
        <v>457</v>
      </c>
      <c r="B66" s="596" t="s">
        <v>460</v>
      </c>
      <c r="C66" s="631">
        <v>4226</v>
      </c>
      <c r="D66" s="601" t="s">
        <v>411</v>
      </c>
      <c r="E66" s="599">
        <v>2000</v>
      </c>
      <c r="F66" s="626">
        <v>10000</v>
      </c>
      <c r="G66" s="599">
        <v>2000</v>
      </c>
      <c r="H66" s="599">
        <v>2000</v>
      </c>
      <c r="I66" s="573">
        <f t="shared" si="2"/>
        <v>20</v>
      </c>
      <c r="J66" s="573">
        <f t="shared" si="2"/>
        <v>100</v>
      </c>
    </row>
    <row r="67" spans="1:10" ht="15.75" customHeight="1" x14ac:dyDescent="0.2">
      <c r="A67" s="630" t="s">
        <v>457</v>
      </c>
      <c r="B67" s="596" t="s">
        <v>461</v>
      </c>
      <c r="C67" s="631">
        <v>4227</v>
      </c>
      <c r="D67" s="601" t="s">
        <v>103</v>
      </c>
      <c r="E67" s="599">
        <v>30000</v>
      </c>
      <c r="F67" s="626">
        <v>30000</v>
      </c>
      <c r="G67" s="599">
        <v>10000</v>
      </c>
      <c r="H67" s="599">
        <v>10000</v>
      </c>
      <c r="I67" s="573">
        <f t="shared" si="2"/>
        <v>33.333333333333329</v>
      </c>
      <c r="J67" s="573">
        <f t="shared" si="2"/>
        <v>100</v>
      </c>
    </row>
    <row r="68" spans="1:10" ht="15.75" customHeight="1" x14ac:dyDescent="0.25">
      <c r="A68" s="627"/>
      <c r="B68" s="603"/>
      <c r="C68" s="604"/>
      <c r="D68" s="605" t="s">
        <v>187</v>
      </c>
      <c r="E68" s="582"/>
      <c r="F68" s="582"/>
      <c r="G68" s="582"/>
      <c r="H68" s="729"/>
      <c r="I68" s="1028">
        <f>AVERAGE(G70/F70*100)</f>
        <v>66.666666666666657</v>
      </c>
      <c r="J68" s="1033">
        <f>AVERAGE(H70/G70*100)</f>
        <v>100</v>
      </c>
    </row>
    <row r="69" spans="1:10" ht="15.75" customHeight="1" x14ac:dyDescent="0.25">
      <c r="A69" s="627"/>
      <c r="B69" s="603"/>
      <c r="C69" s="604"/>
      <c r="D69" s="628" t="s">
        <v>204</v>
      </c>
      <c r="E69" s="584"/>
      <c r="F69" s="584"/>
      <c r="G69" s="584"/>
      <c r="H69" s="731"/>
      <c r="I69" s="1029"/>
      <c r="J69" s="1038"/>
    </row>
    <row r="70" spans="1:10" ht="15.75" customHeight="1" x14ac:dyDescent="0.25">
      <c r="A70" s="627"/>
      <c r="B70" s="603"/>
      <c r="C70" s="604"/>
      <c r="D70" s="607" t="s">
        <v>463</v>
      </c>
      <c r="E70" s="586">
        <v>25000</v>
      </c>
      <c r="F70" s="586">
        <f>SUM(F71)</f>
        <v>15000</v>
      </c>
      <c r="G70" s="586">
        <f>SUM(G71)</f>
        <v>10000</v>
      </c>
      <c r="H70" s="586">
        <f>SUM(H71)</f>
        <v>10000</v>
      </c>
      <c r="I70" s="1030"/>
      <c r="J70" s="1039"/>
    </row>
    <row r="71" spans="1:10" ht="15.75" customHeight="1" x14ac:dyDescent="0.25">
      <c r="A71" s="629" t="s">
        <v>464</v>
      </c>
      <c r="B71" s="592"/>
      <c r="C71" s="593">
        <v>42</v>
      </c>
      <c r="D71" s="590" t="s">
        <v>97</v>
      </c>
      <c r="E71" s="600">
        <v>25000</v>
      </c>
      <c r="F71" s="600">
        <f>SUM(F72)</f>
        <v>15000</v>
      </c>
      <c r="G71" s="600">
        <f t="shared" ref="G71:H72" si="15">SUM(G72)</f>
        <v>10000</v>
      </c>
      <c r="H71" s="600">
        <f t="shared" si="15"/>
        <v>10000</v>
      </c>
      <c r="I71" s="573">
        <f t="shared" ref="I71:J86" si="16">AVERAGE(G71/F71*100)</f>
        <v>66.666666666666657</v>
      </c>
      <c r="J71" s="573">
        <f t="shared" si="16"/>
        <v>100</v>
      </c>
    </row>
    <row r="72" spans="1:10" ht="15.75" customHeight="1" x14ac:dyDescent="0.25">
      <c r="A72" s="632" t="s">
        <v>464</v>
      </c>
      <c r="B72" s="633"/>
      <c r="C72" s="634">
        <v>426</v>
      </c>
      <c r="D72" s="635" t="s">
        <v>120</v>
      </c>
      <c r="E72" s="636">
        <v>25000</v>
      </c>
      <c r="F72" s="636">
        <f>SUM(F73)</f>
        <v>15000</v>
      </c>
      <c r="G72" s="636">
        <f t="shared" si="15"/>
        <v>10000</v>
      </c>
      <c r="H72" s="636">
        <f t="shared" si="15"/>
        <v>10000</v>
      </c>
      <c r="I72" s="573">
        <f t="shared" si="16"/>
        <v>66.666666666666657</v>
      </c>
      <c r="J72" s="573">
        <f t="shared" si="16"/>
        <v>100</v>
      </c>
    </row>
    <row r="73" spans="1:10" ht="15.75" customHeight="1" x14ac:dyDescent="0.2">
      <c r="A73" s="630" t="s">
        <v>464</v>
      </c>
      <c r="B73" s="610" t="s">
        <v>462</v>
      </c>
      <c r="C73" s="597">
        <v>4262</v>
      </c>
      <c r="D73" s="598" t="s">
        <v>205</v>
      </c>
      <c r="E73" s="611">
        <v>25000</v>
      </c>
      <c r="F73" s="611">
        <v>15000</v>
      </c>
      <c r="G73" s="611">
        <v>10000</v>
      </c>
      <c r="H73" s="611">
        <v>10000</v>
      </c>
      <c r="I73" s="573">
        <f t="shared" si="16"/>
        <v>66.666666666666657</v>
      </c>
      <c r="J73" s="573">
        <f t="shared" si="16"/>
        <v>100</v>
      </c>
    </row>
    <row r="74" spans="1:10" ht="15.75" customHeight="1" x14ac:dyDescent="0.2">
      <c r="A74" s="637"/>
      <c r="B74" s="638"/>
      <c r="C74" s="639"/>
      <c r="D74" s="605" t="s">
        <v>187</v>
      </c>
      <c r="E74" s="640"/>
      <c r="F74" s="640"/>
      <c r="G74" s="640"/>
      <c r="H74" s="640"/>
      <c r="I74" s="1028">
        <f>AVERAGE(G76/F76*100)</f>
        <v>100</v>
      </c>
      <c r="J74" s="1033">
        <f>AVERAGE(H76/G76*100)</f>
        <v>100</v>
      </c>
    </row>
    <row r="75" spans="1:10" ht="15.75" customHeight="1" x14ac:dyDescent="0.25">
      <c r="A75" s="637"/>
      <c r="B75" s="638"/>
      <c r="C75" s="639"/>
      <c r="D75" s="628" t="s">
        <v>206</v>
      </c>
      <c r="E75" s="584"/>
      <c r="F75" s="584"/>
      <c r="G75" s="584"/>
      <c r="H75" s="584"/>
      <c r="I75" s="1029"/>
      <c r="J75" s="1038"/>
    </row>
    <row r="76" spans="1:10" ht="15.75" customHeight="1" x14ac:dyDescent="0.25">
      <c r="A76" s="637"/>
      <c r="B76" s="638"/>
      <c r="C76" s="639"/>
      <c r="D76" s="607" t="s">
        <v>466</v>
      </c>
      <c r="E76" s="586">
        <v>20000</v>
      </c>
      <c r="F76" s="586">
        <f>SUM(F77)</f>
        <v>20000</v>
      </c>
      <c r="G76" s="586">
        <f t="shared" ref="G76:H78" si="17">SUM(G77)</f>
        <v>20000</v>
      </c>
      <c r="H76" s="586">
        <f t="shared" si="17"/>
        <v>20000</v>
      </c>
      <c r="I76" s="1030"/>
      <c r="J76" s="1039"/>
    </row>
    <row r="77" spans="1:10" ht="15.75" customHeight="1" x14ac:dyDescent="0.25">
      <c r="A77" s="629" t="s">
        <v>467</v>
      </c>
      <c r="B77" s="592"/>
      <c r="C77" s="593">
        <v>32</v>
      </c>
      <c r="D77" s="590" t="s">
        <v>48</v>
      </c>
      <c r="E77" s="600">
        <v>20000</v>
      </c>
      <c r="F77" s="600">
        <f>SUM(F78)</f>
        <v>20000</v>
      </c>
      <c r="G77" s="600">
        <f t="shared" si="17"/>
        <v>20000</v>
      </c>
      <c r="H77" s="600">
        <f t="shared" si="17"/>
        <v>20000</v>
      </c>
      <c r="I77" s="573">
        <f t="shared" si="16"/>
        <v>100</v>
      </c>
      <c r="J77" s="573">
        <f t="shared" si="16"/>
        <v>100</v>
      </c>
    </row>
    <row r="78" spans="1:10" ht="15.75" customHeight="1" x14ac:dyDescent="0.25">
      <c r="A78" s="632" t="s">
        <v>467</v>
      </c>
      <c r="B78" s="633"/>
      <c r="C78" s="593">
        <v>323</v>
      </c>
      <c r="D78" s="594" t="s">
        <v>57</v>
      </c>
      <c r="E78" s="636">
        <v>20000</v>
      </c>
      <c r="F78" s="636">
        <f>SUM(F79)</f>
        <v>20000</v>
      </c>
      <c r="G78" s="636">
        <f t="shared" si="17"/>
        <v>20000</v>
      </c>
      <c r="H78" s="636">
        <f t="shared" si="17"/>
        <v>20000</v>
      </c>
      <c r="I78" s="573">
        <f t="shared" si="16"/>
        <v>100</v>
      </c>
      <c r="J78" s="573">
        <f t="shared" si="16"/>
        <v>100</v>
      </c>
    </row>
    <row r="79" spans="1:10" ht="15.75" customHeight="1" thickBot="1" x14ac:dyDescent="0.25">
      <c r="A79" s="641" t="s">
        <v>467</v>
      </c>
      <c r="B79" s="642" t="s">
        <v>465</v>
      </c>
      <c r="C79" s="643">
        <v>3237</v>
      </c>
      <c r="D79" s="644" t="s">
        <v>63</v>
      </c>
      <c r="E79" s="645">
        <v>20000</v>
      </c>
      <c r="F79" s="646">
        <v>20000</v>
      </c>
      <c r="G79" s="645">
        <v>20000</v>
      </c>
      <c r="H79" s="645">
        <v>20000</v>
      </c>
      <c r="I79" s="573">
        <f t="shared" si="16"/>
        <v>100</v>
      </c>
      <c r="J79" s="573">
        <f t="shared" si="16"/>
        <v>100</v>
      </c>
    </row>
    <row r="80" spans="1:10" ht="15.75" customHeight="1" x14ac:dyDescent="0.25">
      <c r="A80" s="627"/>
      <c r="B80" s="603"/>
      <c r="C80" s="604"/>
      <c r="D80" s="605" t="s">
        <v>187</v>
      </c>
      <c r="E80" s="582"/>
      <c r="F80" s="582"/>
      <c r="G80" s="582"/>
      <c r="H80" s="582"/>
      <c r="I80" s="1028">
        <f>AVERAGE(G82/F82*100)</f>
        <v>57.142857142857139</v>
      </c>
      <c r="J80" s="1033">
        <f>AVERAGE(H82/G82*100)</f>
        <v>100</v>
      </c>
    </row>
    <row r="81" spans="1:10" ht="15.75" customHeight="1" x14ac:dyDescent="0.25">
      <c r="A81" s="627"/>
      <c r="B81" s="603"/>
      <c r="C81" s="604"/>
      <c r="D81" s="628" t="s">
        <v>204</v>
      </c>
      <c r="E81" s="584"/>
      <c r="F81" s="584"/>
      <c r="G81" s="584"/>
      <c r="H81" s="584"/>
      <c r="I81" s="1029"/>
      <c r="J81" s="1038"/>
    </row>
    <row r="82" spans="1:10" ht="15.75" customHeight="1" x14ac:dyDescent="0.25">
      <c r="A82" s="647"/>
      <c r="B82" s="648"/>
      <c r="C82" s="649"/>
      <c r="D82" s="650" t="s">
        <v>469</v>
      </c>
      <c r="E82" s="584">
        <v>40000</v>
      </c>
      <c r="F82" s="584">
        <f>SUM(F83+F86)</f>
        <v>70000</v>
      </c>
      <c r="G82" s="584">
        <f t="shared" ref="G82:H82" si="18">SUM(G83+G86)</f>
        <v>40000</v>
      </c>
      <c r="H82" s="584">
        <f t="shared" si="18"/>
        <v>40000</v>
      </c>
      <c r="I82" s="1030"/>
      <c r="J82" s="1039"/>
    </row>
    <row r="83" spans="1:10" ht="15.75" customHeight="1" x14ac:dyDescent="0.25">
      <c r="A83" s="629" t="s">
        <v>470</v>
      </c>
      <c r="B83" s="651"/>
      <c r="C83" s="593">
        <v>32</v>
      </c>
      <c r="D83" s="594" t="s">
        <v>48</v>
      </c>
      <c r="E83" s="652">
        <v>0</v>
      </c>
      <c r="F83" s="600">
        <f>SUM(F84)</f>
        <v>0</v>
      </c>
      <c r="G83" s="600">
        <f t="shared" ref="G83:H84" si="19">SUM(G84)</f>
        <v>0</v>
      </c>
      <c r="H83" s="600">
        <f t="shared" si="19"/>
        <v>0</v>
      </c>
      <c r="I83" s="573">
        <v>0</v>
      </c>
      <c r="J83" s="573">
        <v>0</v>
      </c>
    </row>
    <row r="84" spans="1:10" ht="15.75" customHeight="1" x14ac:dyDescent="0.25">
      <c r="A84" s="629" t="s">
        <v>470</v>
      </c>
      <c r="B84" s="651"/>
      <c r="C84" s="593">
        <v>329</v>
      </c>
      <c r="D84" s="594" t="s">
        <v>66</v>
      </c>
      <c r="E84" s="652">
        <v>0</v>
      </c>
      <c r="F84" s="636">
        <f>SUM(F85)</f>
        <v>0</v>
      </c>
      <c r="G84" s="636">
        <f t="shared" si="19"/>
        <v>0</v>
      </c>
      <c r="H84" s="636">
        <f t="shared" si="19"/>
        <v>0</v>
      </c>
      <c r="I84" s="573">
        <v>0</v>
      </c>
      <c r="J84" s="573">
        <v>0</v>
      </c>
    </row>
    <row r="85" spans="1:10" ht="15.75" customHeight="1" x14ac:dyDescent="0.2">
      <c r="A85" s="630" t="s">
        <v>470</v>
      </c>
      <c r="B85" s="610" t="s">
        <v>468</v>
      </c>
      <c r="C85" s="597">
        <v>3299</v>
      </c>
      <c r="D85" s="598" t="s">
        <v>66</v>
      </c>
      <c r="E85" s="611">
        <v>0</v>
      </c>
      <c r="F85" s="611">
        <v>0</v>
      </c>
      <c r="G85" s="611">
        <v>0</v>
      </c>
      <c r="H85" s="611">
        <v>0</v>
      </c>
      <c r="I85" s="573">
        <v>0</v>
      </c>
      <c r="J85" s="573">
        <v>0</v>
      </c>
    </row>
    <row r="86" spans="1:10" ht="15.75" customHeight="1" x14ac:dyDescent="0.25">
      <c r="A86" s="629" t="s">
        <v>470</v>
      </c>
      <c r="B86" s="610"/>
      <c r="C86" s="653">
        <v>38</v>
      </c>
      <c r="D86" s="654" t="s">
        <v>207</v>
      </c>
      <c r="E86" s="652">
        <v>40000</v>
      </c>
      <c r="F86" s="600">
        <f>SUM(F87)</f>
        <v>70000</v>
      </c>
      <c r="G86" s="600">
        <f t="shared" ref="G86:H87" si="20">SUM(G87)</f>
        <v>40000</v>
      </c>
      <c r="H86" s="600">
        <f t="shared" si="20"/>
        <v>40000</v>
      </c>
      <c r="I86" s="573">
        <f t="shared" si="16"/>
        <v>57.142857142857139</v>
      </c>
      <c r="J86" s="573">
        <f t="shared" si="16"/>
        <v>100</v>
      </c>
    </row>
    <row r="87" spans="1:10" ht="15.75" customHeight="1" x14ac:dyDescent="0.25">
      <c r="A87" s="629" t="s">
        <v>470</v>
      </c>
      <c r="B87" s="610" t="s">
        <v>472</v>
      </c>
      <c r="C87" s="653">
        <v>383</v>
      </c>
      <c r="D87" s="654" t="s">
        <v>208</v>
      </c>
      <c r="E87" s="652">
        <v>40000</v>
      </c>
      <c r="F87" s="636">
        <f>SUM(F88)</f>
        <v>70000</v>
      </c>
      <c r="G87" s="636">
        <f t="shared" si="20"/>
        <v>40000</v>
      </c>
      <c r="H87" s="636">
        <f t="shared" si="20"/>
        <v>40000</v>
      </c>
      <c r="I87" s="573">
        <f t="shared" ref="I87:J98" si="21">AVERAGE(G87/F87*100)</f>
        <v>57.142857142857139</v>
      </c>
      <c r="J87" s="573">
        <f t="shared" si="21"/>
        <v>100</v>
      </c>
    </row>
    <row r="88" spans="1:10" ht="15.75" customHeight="1" x14ac:dyDescent="0.2">
      <c r="A88" s="630" t="s">
        <v>470</v>
      </c>
      <c r="B88" s="610" t="s">
        <v>471</v>
      </c>
      <c r="C88" s="655">
        <v>3831</v>
      </c>
      <c r="D88" s="656" t="s">
        <v>209</v>
      </c>
      <c r="E88" s="611">
        <v>40000</v>
      </c>
      <c r="F88" s="611">
        <v>70000</v>
      </c>
      <c r="G88" s="611">
        <v>40000</v>
      </c>
      <c r="H88" s="611">
        <v>40000</v>
      </c>
      <c r="I88" s="573">
        <f t="shared" si="21"/>
        <v>57.142857142857139</v>
      </c>
      <c r="J88" s="573">
        <f t="shared" si="21"/>
        <v>100</v>
      </c>
    </row>
    <row r="89" spans="1:10" s="931" customFormat="1" ht="15" x14ac:dyDescent="0.25">
      <c r="A89" s="715"/>
      <c r="B89" s="933"/>
      <c r="C89" s="928"/>
      <c r="D89" s="929" t="s">
        <v>474</v>
      </c>
      <c r="E89" s="574" t="e">
        <f>SUM(E90+E99+#REF!+E111)</f>
        <v>#REF!</v>
      </c>
      <c r="F89" s="574">
        <f>SUM(F90+F99+F111)</f>
        <v>280000</v>
      </c>
      <c r="G89" s="574">
        <f t="shared" ref="G89:H89" si="22">SUM(G90+G99+G111)</f>
        <v>280000</v>
      </c>
      <c r="H89" s="574">
        <f t="shared" si="22"/>
        <v>280000</v>
      </c>
      <c r="I89" s="930">
        <f t="shared" si="21"/>
        <v>100</v>
      </c>
      <c r="J89" s="930">
        <f t="shared" si="21"/>
        <v>100</v>
      </c>
    </row>
    <row r="90" spans="1:10" ht="15" x14ac:dyDescent="0.25">
      <c r="A90" s="658"/>
      <c r="B90" s="659"/>
      <c r="C90" s="660"/>
      <c r="D90" s="661" t="s">
        <v>475</v>
      </c>
      <c r="E90" s="578">
        <v>175000</v>
      </c>
      <c r="F90" s="578">
        <f>SUM(F93)</f>
        <v>175000</v>
      </c>
      <c r="G90" s="578">
        <f t="shared" ref="G90:H90" si="23">SUM(G93)</f>
        <v>170000</v>
      </c>
      <c r="H90" s="578">
        <f t="shared" si="23"/>
        <v>170000</v>
      </c>
      <c r="I90" s="573">
        <f t="shared" si="21"/>
        <v>97.142857142857139</v>
      </c>
      <c r="J90" s="573">
        <f t="shared" si="21"/>
        <v>100</v>
      </c>
    </row>
    <row r="91" spans="1:10" ht="15" x14ac:dyDescent="0.25">
      <c r="A91" s="662"/>
      <c r="B91" s="603"/>
      <c r="C91" s="604"/>
      <c r="D91" s="605" t="s">
        <v>187</v>
      </c>
      <c r="E91" s="582"/>
      <c r="F91" s="582"/>
      <c r="G91" s="582"/>
      <c r="H91" s="582"/>
      <c r="I91" s="1028">
        <f>AVERAGE(G93/F93*100)</f>
        <v>97.142857142857139</v>
      </c>
      <c r="J91" s="1033">
        <f>AVERAGE(H93/G93*100)</f>
        <v>100</v>
      </c>
    </row>
    <row r="92" spans="1:10" ht="15" x14ac:dyDescent="0.25">
      <c r="A92" s="662"/>
      <c r="B92" s="603"/>
      <c r="C92" s="604"/>
      <c r="D92" s="650" t="s">
        <v>188</v>
      </c>
      <c r="E92" s="584"/>
      <c r="F92" s="584"/>
      <c r="G92" s="584"/>
      <c r="H92" s="584"/>
      <c r="I92" s="1031"/>
      <c r="J92" s="1034"/>
    </row>
    <row r="93" spans="1:10" ht="15" x14ac:dyDescent="0.25">
      <c r="A93" s="662"/>
      <c r="B93" s="603"/>
      <c r="C93" s="604"/>
      <c r="D93" s="607" t="s">
        <v>476</v>
      </c>
      <c r="E93" s="586">
        <v>175000</v>
      </c>
      <c r="F93" s="586">
        <f>SUM(F94)</f>
        <v>175000</v>
      </c>
      <c r="G93" s="586">
        <f t="shared" ref="G93:H94" si="24">SUM(G94)</f>
        <v>170000</v>
      </c>
      <c r="H93" s="586">
        <f t="shared" si="24"/>
        <v>170000</v>
      </c>
      <c r="I93" s="1032"/>
      <c r="J93" s="1035"/>
    </row>
    <row r="94" spans="1:10" ht="15.75" x14ac:dyDescent="0.25">
      <c r="A94" s="663" t="s">
        <v>477</v>
      </c>
      <c r="B94" s="664"/>
      <c r="C94" s="665">
        <v>32</v>
      </c>
      <c r="D94" s="666" t="s">
        <v>189</v>
      </c>
      <c r="E94" s="667">
        <v>175000</v>
      </c>
      <c r="F94" s="600">
        <f>SUM(F95)</f>
        <v>175000</v>
      </c>
      <c r="G94" s="600">
        <f t="shared" si="24"/>
        <v>170000</v>
      </c>
      <c r="H94" s="600">
        <f t="shared" si="24"/>
        <v>170000</v>
      </c>
      <c r="I94" s="573">
        <f t="shared" si="21"/>
        <v>97.142857142857139</v>
      </c>
      <c r="J94" s="573">
        <f t="shared" si="21"/>
        <v>100</v>
      </c>
    </row>
    <row r="95" spans="1:10" ht="15.75" x14ac:dyDescent="0.25">
      <c r="A95" s="663" t="s">
        <v>477</v>
      </c>
      <c r="B95" s="664"/>
      <c r="C95" s="665">
        <v>329</v>
      </c>
      <c r="D95" s="668" t="s">
        <v>66</v>
      </c>
      <c r="E95" s="600">
        <f>SUM(E96:E98)</f>
        <v>175000</v>
      </c>
      <c r="F95" s="600">
        <f>SUM(F96:F98)</f>
        <v>175000</v>
      </c>
      <c r="G95" s="600">
        <f t="shared" ref="G95:H95" si="25">SUM(G96:G98)</f>
        <v>170000</v>
      </c>
      <c r="H95" s="600">
        <f t="shared" si="25"/>
        <v>170000</v>
      </c>
      <c r="I95" s="573">
        <f t="shared" si="21"/>
        <v>97.142857142857139</v>
      </c>
      <c r="J95" s="573">
        <f t="shared" si="21"/>
        <v>100</v>
      </c>
    </row>
    <row r="96" spans="1:10" ht="15" x14ac:dyDescent="0.2">
      <c r="A96" s="669" t="s">
        <v>477</v>
      </c>
      <c r="B96" s="670" t="s">
        <v>473</v>
      </c>
      <c r="C96" s="671">
        <v>3291</v>
      </c>
      <c r="D96" s="672" t="s">
        <v>67</v>
      </c>
      <c r="E96" s="673">
        <v>150000</v>
      </c>
      <c r="F96" s="673">
        <v>140000</v>
      </c>
      <c r="G96" s="673">
        <v>140000</v>
      </c>
      <c r="H96" s="673">
        <v>140000</v>
      </c>
      <c r="I96" s="573">
        <f t="shared" si="21"/>
        <v>100</v>
      </c>
      <c r="J96" s="573">
        <f t="shared" si="21"/>
        <v>100</v>
      </c>
    </row>
    <row r="97" spans="1:10" ht="15" x14ac:dyDescent="0.2">
      <c r="A97" s="669" t="s">
        <v>477</v>
      </c>
      <c r="B97" s="670" t="s">
        <v>478</v>
      </c>
      <c r="C97" s="671">
        <v>3293</v>
      </c>
      <c r="D97" s="672" t="s">
        <v>69</v>
      </c>
      <c r="E97" s="673">
        <v>10000</v>
      </c>
      <c r="F97" s="673">
        <v>20000</v>
      </c>
      <c r="G97" s="673">
        <v>15000</v>
      </c>
      <c r="H97" s="673">
        <v>15000</v>
      </c>
      <c r="I97" s="573">
        <f t="shared" si="21"/>
        <v>75</v>
      </c>
      <c r="J97" s="573">
        <f t="shared" si="21"/>
        <v>100</v>
      </c>
    </row>
    <row r="98" spans="1:10" ht="15" x14ac:dyDescent="0.2">
      <c r="A98" s="669" t="s">
        <v>477</v>
      </c>
      <c r="B98" s="670" t="s">
        <v>479</v>
      </c>
      <c r="C98" s="671">
        <v>3294</v>
      </c>
      <c r="D98" s="672" t="s">
        <v>70</v>
      </c>
      <c r="E98" s="674">
        <v>15000</v>
      </c>
      <c r="F98" s="674">
        <v>15000</v>
      </c>
      <c r="G98" s="674">
        <v>15000</v>
      </c>
      <c r="H98" s="674">
        <v>15000</v>
      </c>
      <c r="I98" s="573">
        <f t="shared" si="21"/>
        <v>100</v>
      </c>
      <c r="J98" s="573">
        <f t="shared" si="21"/>
        <v>100</v>
      </c>
    </row>
    <row r="99" spans="1:10" ht="15" x14ac:dyDescent="0.25">
      <c r="A99" s="675"/>
      <c r="B99" s="676"/>
      <c r="C99" s="660"/>
      <c r="D99" s="677" t="s">
        <v>481</v>
      </c>
      <c r="E99" s="578">
        <v>0</v>
      </c>
      <c r="F99" s="578">
        <v>0</v>
      </c>
      <c r="G99" s="578">
        <v>0</v>
      </c>
      <c r="H99" s="678">
        <v>0</v>
      </c>
      <c r="I99" s="679">
        <v>0</v>
      </c>
      <c r="J99" s="573">
        <v>0</v>
      </c>
    </row>
    <row r="100" spans="1:10" ht="15" x14ac:dyDescent="0.25">
      <c r="A100" s="627"/>
      <c r="B100" s="680"/>
      <c r="C100" s="681"/>
      <c r="D100" s="605" t="s">
        <v>187</v>
      </c>
      <c r="E100" s="682"/>
      <c r="F100" s="682"/>
      <c r="G100" s="682"/>
      <c r="H100" s="682"/>
      <c r="I100" s="683"/>
      <c r="J100" s="683"/>
    </row>
    <row r="101" spans="1:10" ht="15" x14ac:dyDescent="0.25">
      <c r="A101" s="627"/>
      <c r="B101" s="680"/>
      <c r="C101" s="681"/>
      <c r="D101" s="650" t="s">
        <v>188</v>
      </c>
      <c r="E101" s="682"/>
      <c r="F101" s="682"/>
      <c r="G101" s="682"/>
      <c r="H101" s="682"/>
      <c r="I101" s="684"/>
      <c r="J101" s="684"/>
    </row>
    <row r="102" spans="1:10" ht="15" x14ac:dyDescent="0.25">
      <c r="A102" s="627"/>
      <c r="B102" s="680"/>
      <c r="C102" s="681"/>
      <c r="D102" s="607" t="s">
        <v>482</v>
      </c>
      <c r="E102" s="685">
        <v>0</v>
      </c>
      <c r="F102" s="685">
        <v>0</v>
      </c>
      <c r="G102" s="685">
        <v>0</v>
      </c>
      <c r="H102" s="685">
        <v>0</v>
      </c>
      <c r="I102" s="686">
        <v>0</v>
      </c>
      <c r="J102" s="686">
        <v>0</v>
      </c>
    </row>
    <row r="103" spans="1:10" ht="15.75" x14ac:dyDescent="0.25">
      <c r="A103" s="687" t="s">
        <v>483</v>
      </c>
      <c r="B103" s="688"/>
      <c r="C103" s="653">
        <v>32</v>
      </c>
      <c r="D103" s="689" t="s">
        <v>189</v>
      </c>
      <c r="E103" s="690">
        <v>0</v>
      </c>
      <c r="F103" s="690">
        <v>0</v>
      </c>
      <c r="G103" s="690">
        <v>0</v>
      </c>
      <c r="H103" s="690">
        <v>0</v>
      </c>
      <c r="I103" s="573">
        <v>0</v>
      </c>
      <c r="J103" s="573">
        <v>0</v>
      </c>
    </row>
    <row r="104" spans="1:10" ht="15.75" x14ac:dyDescent="0.25">
      <c r="A104" s="687" t="s">
        <v>483</v>
      </c>
      <c r="B104" s="664"/>
      <c r="C104" s="653">
        <v>323</v>
      </c>
      <c r="D104" s="654" t="s">
        <v>57</v>
      </c>
      <c r="E104" s="691">
        <v>0</v>
      </c>
      <c r="F104" s="691">
        <v>0</v>
      </c>
      <c r="G104" s="691">
        <v>0</v>
      </c>
      <c r="H104" s="691">
        <v>0</v>
      </c>
      <c r="I104" s="573">
        <v>0</v>
      </c>
      <c r="J104" s="573">
        <v>0</v>
      </c>
    </row>
    <row r="105" spans="1:10" ht="15" x14ac:dyDescent="0.2">
      <c r="A105" s="692" t="s">
        <v>483</v>
      </c>
      <c r="B105" s="670" t="s">
        <v>480</v>
      </c>
      <c r="C105" s="655">
        <v>3239</v>
      </c>
      <c r="D105" s="656" t="s">
        <v>65</v>
      </c>
      <c r="E105" s="693">
        <v>0</v>
      </c>
      <c r="F105" s="693">
        <v>0</v>
      </c>
      <c r="G105" s="693">
        <v>0</v>
      </c>
      <c r="H105" s="693">
        <v>0</v>
      </c>
      <c r="I105" s="573">
        <v>0</v>
      </c>
      <c r="J105" s="573">
        <v>0</v>
      </c>
    </row>
    <row r="106" spans="1:10" ht="15.75" x14ac:dyDescent="0.25">
      <c r="A106" s="687" t="s">
        <v>483</v>
      </c>
      <c r="B106" s="664"/>
      <c r="C106" s="653">
        <v>329</v>
      </c>
      <c r="D106" s="654" t="s">
        <v>66</v>
      </c>
      <c r="E106" s="691">
        <v>0</v>
      </c>
      <c r="F106" s="691">
        <v>0</v>
      </c>
      <c r="G106" s="691">
        <v>0</v>
      </c>
      <c r="H106" s="691">
        <v>0</v>
      </c>
      <c r="I106" s="573">
        <v>0</v>
      </c>
      <c r="J106" s="573">
        <v>0</v>
      </c>
    </row>
    <row r="107" spans="1:10" ht="15" x14ac:dyDescent="0.2">
      <c r="A107" s="692" t="s">
        <v>483</v>
      </c>
      <c r="B107" s="670" t="s">
        <v>484</v>
      </c>
      <c r="C107" s="655">
        <v>3291</v>
      </c>
      <c r="D107" s="656" t="s">
        <v>67</v>
      </c>
      <c r="E107" s="693">
        <v>0</v>
      </c>
      <c r="F107" s="693">
        <v>0</v>
      </c>
      <c r="G107" s="693">
        <v>0</v>
      </c>
      <c r="H107" s="693">
        <v>0</v>
      </c>
      <c r="I107" s="573">
        <v>0</v>
      </c>
      <c r="J107" s="573">
        <v>0</v>
      </c>
    </row>
    <row r="108" spans="1:10" ht="15.75" x14ac:dyDescent="0.25">
      <c r="A108" s="687" t="s">
        <v>483</v>
      </c>
      <c r="B108" s="664"/>
      <c r="C108" s="653">
        <v>38</v>
      </c>
      <c r="D108" s="654" t="s">
        <v>207</v>
      </c>
      <c r="E108" s="691">
        <v>0</v>
      </c>
      <c r="F108" s="691">
        <v>0</v>
      </c>
      <c r="G108" s="691">
        <v>0</v>
      </c>
      <c r="H108" s="691">
        <v>0</v>
      </c>
      <c r="I108" s="573">
        <v>0</v>
      </c>
      <c r="J108" s="573">
        <v>0</v>
      </c>
    </row>
    <row r="109" spans="1:10" ht="15.75" x14ac:dyDescent="0.25">
      <c r="A109" s="687" t="s">
        <v>483</v>
      </c>
      <c r="B109" s="664"/>
      <c r="C109" s="653">
        <v>381</v>
      </c>
      <c r="D109" s="654" t="s">
        <v>38</v>
      </c>
      <c r="E109" s="691">
        <v>0</v>
      </c>
      <c r="F109" s="691">
        <v>0</v>
      </c>
      <c r="G109" s="691">
        <v>0</v>
      </c>
      <c r="H109" s="691">
        <v>0</v>
      </c>
      <c r="I109" s="573">
        <v>0</v>
      </c>
      <c r="J109" s="573">
        <v>0</v>
      </c>
    </row>
    <row r="110" spans="1:10" ht="15" x14ac:dyDescent="0.2">
      <c r="A110" s="692" t="s">
        <v>483</v>
      </c>
      <c r="B110" s="670" t="s">
        <v>485</v>
      </c>
      <c r="C110" s="655">
        <v>38114</v>
      </c>
      <c r="D110" s="656" t="s">
        <v>487</v>
      </c>
      <c r="E110" s="693">
        <v>0</v>
      </c>
      <c r="F110" s="693">
        <v>0</v>
      </c>
      <c r="G110" s="693">
        <v>0</v>
      </c>
      <c r="H110" s="693">
        <v>0</v>
      </c>
      <c r="I110" s="573">
        <v>0</v>
      </c>
      <c r="J110" s="573">
        <v>0</v>
      </c>
    </row>
    <row r="111" spans="1:10" ht="15.75" customHeight="1" x14ac:dyDescent="0.25">
      <c r="A111" s="694"/>
      <c r="B111" s="659"/>
      <c r="C111" s="695"/>
      <c r="D111" s="696" t="s">
        <v>693</v>
      </c>
      <c r="E111" s="697">
        <v>97000</v>
      </c>
      <c r="F111" s="697">
        <f>SUM(F114+F120)</f>
        <v>105000</v>
      </c>
      <c r="G111" s="697">
        <f t="shared" ref="G111:H111" si="26">SUM(G114+G120)</f>
        <v>110000</v>
      </c>
      <c r="H111" s="697">
        <f t="shared" si="26"/>
        <v>110000</v>
      </c>
      <c r="I111" s="573">
        <f t="shared" ref="I111:J126" si="27">AVERAGE(G111/F111*100)</f>
        <v>104.76190476190477</v>
      </c>
      <c r="J111" s="573">
        <f t="shared" si="27"/>
        <v>100</v>
      </c>
    </row>
    <row r="112" spans="1:10" ht="15.75" customHeight="1" x14ac:dyDescent="0.25">
      <c r="A112" s="698"/>
      <c r="B112" s="603"/>
      <c r="C112" s="699"/>
      <c r="D112" s="700" t="s">
        <v>187</v>
      </c>
      <c r="E112" s="701"/>
      <c r="F112" s="701"/>
      <c r="G112" s="701"/>
      <c r="H112" s="701"/>
      <c r="I112" s="1028">
        <f>AVERAGE(G114/F114*100)</f>
        <v>100</v>
      </c>
      <c r="J112" s="1033">
        <f>AVERAGE(H114/G114*100)</f>
        <v>100</v>
      </c>
    </row>
    <row r="113" spans="1:10" ht="15.75" customHeight="1" x14ac:dyDescent="0.25">
      <c r="A113" s="698"/>
      <c r="B113" s="603"/>
      <c r="C113" s="699"/>
      <c r="D113" s="650" t="s">
        <v>265</v>
      </c>
      <c r="E113" s="682"/>
      <c r="F113" s="682"/>
      <c r="G113" s="682"/>
      <c r="H113" s="682"/>
      <c r="I113" s="1031"/>
      <c r="J113" s="1034"/>
    </row>
    <row r="114" spans="1:10" ht="25.5" x14ac:dyDescent="0.25">
      <c r="A114" s="698"/>
      <c r="B114" s="603"/>
      <c r="C114" s="699"/>
      <c r="D114" s="707" t="s">
        <v>489</v>
      </c>
      <c r="E114" s="682">
        <v>87000</v>
      </c>
      <c r="F114" s="586">
        <f>SUM(F115)</f>
        <v>100000</v>
      </c>
      <c r="G114" s="586">
        <f t="shared" ref="G114:H116" si="28">SUM(G115)</f>
        <v>100000</v>
      </c>
      <c r="H114" s="586">
        <f t="shared" si="28"/>
        <v>100000</v>
      </c>
      <c r="I114" s="1032"/>
      <c r="J114" s="1035"/>
    </row>
    <row r="115" spans="1:10" ht="15.75" customHeight="1" x14ac:dyDescent="0.25">
      <c r="A115" s="703" t="s">
        <v>488</v>
      </c>
      <c r="B115" s="651"/>
      <c r="C115" s="593">
        <v>35</v>
      </c>
      <c r="D115" s="594" t="s">
        <v>76</v>
      </c>
      <c r="E115" s="652">
        <v>87000</v>
      </c>
      <c r="F115" s="600">
        <f>SUM(F116)</f>
        <v>100000</v>
      </c>
      <c r="G115" s="600">
        <f t="shared" si="28"/>
        <v>100000</v>
      </c>
      <c r="H115" s="600">
        <f t="shared" si="28"/>
        <v>100000</v>
      </c>
      <c r="I115" s="573">
        <f t="shared" si="27"/>
        <v>100</v>
      </c>
      <c r="J115" s="573">
        <f t="shared" si="27"/>
        <v>100</v>
      </c>
    </row>
    <row r="116" spans="1:10" ht="15.75" customHeight="1" x14ac:dyDescent="0.25">
      <c r="A116" s="703" t="s">
        <v>488</v>
      </c>
      <c r="B116" s="633"/>
      <c r="C116" s="634">
        <v>352</v>
      </c>
      <c r="D116" s="635" t="s">
        <v>490</v>
      </c>
      <c r="E116" s="708">
        <v>87000</v>
      </c>
      <c r="F116" s="636">
        <f>SUM(F117)</f>
        <v>100000</v>
      </c>
      <c r="G116" s="636">
        <f t="shared" si="28"/>
        <v>100000</v>
      </c>
      <c r="H116" s="636">
        <f t="shared" si="28"/>
        <v>100000</v>
      </c>
      <c r="I116" s="573">
        <f t="shared" si="27"/>
        <v>100</v>
      </c>
      <c r="J116" s="573">
        <f t="shared" si="27"/>
        <v>100</v>
      </c>
    </row>
    <row r="117" spans="1:10" ht="15.75" customHeight="1" x14ac:dyDescent="0.2">
      <c r="A117" s="709" t="s">
        <v>488</v>
      </c>
      <c r="B117" s="710" t="s">
        <v>486</v>
      </c>
      <c r="C117" s="711">
        <v>3522</v>
      </c>
      <c r="D117" s="712" t="s">
        <v>492</v>
      </c>
      <c r="E117" s="713">
        <v>87000</v>
      </c>
      <c r="F117" s="714">
        <v>100000</v>
      </c>
      <c r="G117" s="713">
        <v>100000</v>
      </c>
      <c r="H117" s="713">
        <v>100000</v>
      </c>
      <c r="I117" s="573">
        <f t="shared" si="27"/>
        <v>100</v>
      </c>
      <c r="J117" s="573">
        <f t="shared" si="27"/>
        <v>100</v>
      </c>
    </row>
    <row r="118" spans="1:10" ht="15.75" customHeight="1" x14ac:dyDescent="0.25">
      <c r="A118" s="698"/>
      <c r="B118" s="603"/>
      <c r="C118" s="699"/>
      <c r="D118" s="700" t="s">
        <v>187</v>
      </c>
      <c r="E118" s="701"/>
      <c r="F118" s="701"/>
      <c r="G118" s="701"/>
      <c r="H118" s="701"/>
      <c r="I118" s="1028">
        <f>AVERAGE(G120/F120*100)</f>
        <v>200</v>
      </c>
      <c r="J118" s="1033">
        <f>AVERAGE(H120/G120*100)</f>
        <v>100</v>
      </c>
    </row>
    <row r="119" spans="1:10" ht="15.75" customHeight="1" x14ac:dyDescent="0.25">
      <c r="A119" s="698"/>
      <c r="B119" s="603"/>
      <c r="C119" s="699"/>
      <c r="D119" s="650" t="s">
        <v>265</v>
      </c>
      <c r="E119" s="682"/>
      <c r="F119" s="682"/>
      <c r="G119" s="682"/>
      <c r="H119" s="682"/>
      <c r="I119" s="1031"/>
      <c r="J119" s="1034"/>
    </row>
    <row r="120" spans="1:10" ht="15.75" customHeight="1" x14ac:dyDescent="0.25">
      <c r="A120" s="698"/>
      <c r="B120" s="603"/>
      <c r="C120" s="699"/>
      <c r="D120" s="702" t="s">
        <v>493</v>
      </c>
      <c r="E120" s="682">
        <v>10000</v>
      </c>
      <c r="F120" s="586">
        <f>SUM(F121)</f>
        <v>5000</v>
      </c>
      <c r="G120" s="586">
        <f t="shared" ref="G120:H122" si="29">SUM(G121)</f>
        <v>10000</v>
      </c>
      <c r="H120" s="586">
        <f t="shared" si="29"/>
        <v>10000</v>
      </c>
      <c r="I120" s="1032"/>
      <c r="J120" s="1035"/>
    </row>
    <row r="121" spans="1:10" ht="15.75" customHeight="1" x14ac:dyDescent="0.25">
      <c r="A121" s="703" t="s">
        <v>494</v>
      </c>
      <c r="B121" s="651"/>
      <c r="C121" s="593">
        <v>35</v>
      </c>
      <c r="D121" s="594" t="s">
        <v>76</v>
      </c>
      <c r="E121" s="652">
        <v>10000</v>
      </c>
      <c r="F121" s="600">
        <f>SUM(F122)</f>
        <v>5000</v>
      </c>
      <c r="G121" s="600">
        <f t="shared" si="29"/>
        <v>10000</v>
      </c>
      <c r="H121" s="600">
        <f t="shared" si="29"/>
        <v>10000</v>
      </c>
      <c r="I121" s="573">
        <f t="shared" si="27"/>
        <v>200</v>
      </c>
      <c r="J121" s="573">
        <f t="shared" si="27"/>
        <v>100</v>
      </c>
    </row>
    <row r="122" spans="1:10" ht="31.5" x14ac:dyDescent="0.25">
      <c r="A122" s="703" t="s">
        <v>494</v>
      </c>
      <c r="B122" s="633"/>
      <c r="C122" s="634">
        <v>352</v>
      </c>
      <c r="D122" s="635" t="s">
        <v>490</v>
      </c>
      <c r="E122" s="708">
        <v>10000</v>
      </c>
      <c r="F122" s="636">
        <f>SUM(F123)</f>
        <v>5000</v>
      </c>
      <c r="G122" s="636">
        <f t="shared" si="29"/>
        <v>10000</v>
      </c>
      <c r="H122" s="636">
        <f t="shared" si="29"/>
        <v>10000</v>
      </c>
      <c r="I122" s="573">
        <f t="shared" si="27"/>
        <v>200</v>
      </c>
      <c r="J122" s="573">
        <f t="shared" si="27"/>
        <v>100</v>
      </c>
    </row>
    <row r="123" spans="1:10" ht="15.75" customHeight="1" x14ac:dyDescent="0.2">
      <c r="A123" s="709" t="s">
        <v>494</v>
      </c>
      <c r="B123" s="710" t="s">
        <v>701</v>
      </c>
      <c r="C123" s="711">
        <v>3523</v>
      </c>
      <c r="D123" s="712" t="s">
        <v>689</v>
      </c>
      <c r="E123" s="713">
        <v>10000</v>
      </c>
      <c r="F123" s="713">
        <v>5000</v>
      </c>
      <c r="G123" s="713">
        <v>10000</v>
      </c>
      <c r="H123" s="713">
        <v>10000</v>
      </c>
      <c r="I123" s="573">
        <f t="shared" si="27"/>
        <v>200</v>
      </c>
      <c r="J123" s="573">
        <f t="shared" si="27"/>
        <v>100</v>
      </c>
    </row>
    <row r="124" spans="1:10" s="931" customFormat="1" ht="15" x14ac:dyDescent="0.25">
      <c r="A124" s="715"/>
      <c r="B124" s="943"/>
      <c r="C124" s="928"/>
      <c r="D124" s="929" t="s">
        <v>496</v>
      </c>
      <c r="E124" s="574">
        <f>SUM(E126+E132+E140)</f>
        <v>90000</v>
      </c>
      <c r="F124" s="574">
        <f>SUM(F126+F132+F140)</f>
        <v>55000</v>
      </c>
      <c r="G124" s="574">
        <f t="shared" ref="G124:H124" si="30">SUM(G126+G132+G140)</f>
        <v>65000</v>
      </c>
      <c r="H124" s="574">
        <f t="shared" si="30"/>
        <v>65000</v>
      </c>
      <c r="I124" s="930">
        <f t="shared" si="27"/>
        <v>118.18181818181819</v>
      </c>
      <c r="J124" s="930">
        <f t="shared" si="27"/>
        <v>100</v>
      </c>
    </row>
    <row r="125" spans="1:10" ht="15" x14ac:dyDescent="0.25">
      <c r="A125" s="675"/>
      <c r="B125" s="716"/>
      <c r="C125" s="660"/>
      <c r="D125" s="717" t="s">
        <v>497</v>
      </c>
      <c r="E125" s="718"/>
      <c r="F125" s="718"/>
      <c r="G125" s="718"/>
      <c r="H125" s="719"/>
      <c r="I125" s="573"/>
      <c r="J125" s="573"/>
    </row>
    <row r="126" spans="1:10" ht="15" x14ac:dyDescent="0.25">
      <c r="A126" s="675"/>
      <c r="B126" s="716"/>
      <c r="C126" s="660"/>
      <c r="D126" s="720" t="s">
        <v>213</v>
      </c>
      <c r="E126" s="721">
        <v>25000</v>
      </c>
      <c r="F126" s="721">
        <f>SUM(F128)</f>
        <v>25000</v>
      </c>
      <c r="G126" s="721">
        <f t="shared" ref="G126:H126" si="31">SUM(G128)</f>
        <v>30000</v>
      </c>
      <c r="H126" s="721">
        <f t="shared" si="31"/>
        <v>30000</v>
      </c>
      <c r="I126" s="573">
        <f t="shared" si="27"/>
        <v>120</v>
      </c>
      <c r="J126" s="573">
        <f t="shared" si="27"/>
        <v>100</v>
      </c>
    </row>
    <row r="127" spans="1:10" ht="15" x14ac:dyDescent="0.25">
      <c r="A127" s="627"/>
      <c r="B127" s="723"/>
      <c r="C127" s="681"/>
      <c r="D127" s="605" t="s">
        <v>212</v>
      </c>
      <c r="E127" s="582"/>
      <c r="F127" s="582"/>
      <c r="G127" s="582"/>
      <c r="H127" s="582"/>
      <c r="I127" s="573"/>
      <c r="J127" s="573"/>
    </row>
    <row r="128" spans="1:10" ht="15" x14ac:dyDescent="0.25">
      <c r="A128" s="627"/>
      <c r="B128" s="723"/>
      <c r="C128" s="681"/>
      <c r="D128" s="607" t="s">
        <v>498</v>
      </c>
      <c r="E128" s="586">
        <v>25000</v>
      </c>
      <c r="F128" s="586">
        <f>SUM(F129)</f>
        <v>25000</v>
      </c>
      <c r="G128" s="586">
        <f t="shared" ref="G128:H128" si="32">SUM(G129)</f>
        <v>30000</v>
      </c>
      <c r="H128" s="586">
        <f t="shared" si="32"/>
        <v>30000</v>
      </c>
      <c r="I128" s="573">
        <f t="shared" ref="I128:J140" si="33">AVERAGE(G128/F128*100)</f>
        <v>120</v>
      </c>
      <c r="J128" s="573">
        <f t="shared" si="33"/>
        <v>100</v>
      </c>
    </row>
    <row r="129" spans="1:10" ht="15.75" x14ac:dyDescent="0.25">
      <c r="A129" s="663" t="s">
        <v>499</v>
      </c>
      <c r="B129" s="724"/>
      <c r="C129" s="665">
        <v>32</v>
      </c>
      <c r="D129" s="666" t="s">
        <v>189</v>
      </c>
      <c r="E129" s="667">
        <v>25000</v>
      </c>
      <c r="F129" s="600">
        <f>SUM(F130)</f>
        <v>25000</v>
      </c>
      <c r="G129" s="667">
        <v>30000</v>
      </c>
      <c r="H129" s="667">
        <v>30000</v>
      </c>
      <c r="I129" s="573">
        <f t="shared" si="33"/>
        <v>120</v>
      </c>
      <c r="J129" s="573">
        <f t="shared" si="33"/>
        <v>100</v>
      </c>
    </row>
    <row r="130" spans="1:10" ht="15.75" x14ac:dyDescent="0.25">
      <c r="A130" s="663" t="s">
        <v>499</v>
      </c>
      <c r="B130" s="724"/>
      <c r="C130" s="665">
        <v>323</v>
      </c>
      <c r="D130" s="666" t="s">
        <v>57</v>
      </c>
      <c r="E130" s="667">
        <v>25000</v>
      </c>
      <c r="F130" s="600">
        <f>SUM(F131)</f>
        <v>25000</v>
      </c>
      <c r="G130" s="667">
        <v>30000</v>
      </c>
      <c r="H130" s="667">
        <v>30000</v>
      </c>
      <c r="I130" s="573">
        <f t="shared" si="33"/>
        <v>120</v>
      </c>
      <c r="J130" s="573">
        <f t="shared" si="33"/>
        <v>100</v>
      </c>
    </row>
    <row r="131" spans="1:10" ht="15" x14ac:dyDescent="0.2">
      <c r="A131" s="669" t="s">
        <v>499</v>
      </c>
      <c r="B131" s="725" t="s">
        <v>491</v>
      </c>
      <c r="C131" s="960">
        <v>3237</v>
      </c>
      <c r="D131" s="726" t="s">
        <v>63</v>
      </c>
      <c r="E131" s="674">
        <v>25000</v>
      </c>
      <c r="F131" s="674">
        <v>25000</v>
      </c>
      <c r="G131" s="674">
        <v>30000</v>
      </c>
      <c r="H131" s="674">
        <v>30000</v>
      </c>
      <c r="I131" s="573">
        <f t="shared" si="33"/>
        <v>120</v>
      </c>
      <c r="J131" s="573">
        <f t="shared" si="33"/>
        <v>100</v>
      </c>
    </row>
    <row r="132" spans="1:10" ht="15" x14ac:dyDescent="0.25">
      <c r="A132" s="675"/>
      <c r="B132" s="716"/>
      <c r="C132" s="660"/>
      <c r="D132" s="661" t="s">
        <v>501</v>
      </c>
      <c r="E132" s="578">
        <v>60000</v>
      </c>
      <c r="F132" s="578">
        <f>SUM(F135)</f>
        <v>25000</v>
      </c>
      <c r="G132" s="578">
        <f t="shared" ref="G132:H132" si="34">SUM(G135)</f>
        <v>30000</v>
      </c>
      <c r="H132" s="578">
        <f t="shared" si="34"/>
        <v>30000</v>
      </c>
      <c r="I132" s="573">
        <f t="shared" si="33"/>
        <v>120</v>
      </c>
      <c r="J132" s="573">
        <f t="shared" si="33"/>
        <v>100</v>
      </c>
    </row>
    <row r="133" spans="1:10" ht="15" x14ac:dyDescent="0.25">
      <c r="A133" s="627"/>
      <c r="B133" s="723"/>
      <c r="C133" s="681"/>
      <c r="D133" s="605" t="s">
        <v>212</v>
      </c>
      <c r="E133" s="582"/>
      <c r="F133" s="582"/>
      <c r="G133" s="582"/>
      <c r="H133" s="582"/>
      <c r="I133" s="1028">
        <f>AVERAGE(G135/F135*100)</f>
        <v>120</v>
      </c>
      <c r="J133" s="1033">
        <f>AVERAGE(H135/G135*100)</f>
        <v>100</v>
      </c>
    </row>
    <row r="134" spans="1:10" ht="15" x14ac:dyDescent="0.25">
      <c r="A134" s="627"/>
      <c r="B134" s="723"/>
      <c r="C134" s="681"/>
      <c r="D134" s="650" t="s">
        <v>206</v>
      </c>
      <c r="E134" s="584"/>
      <c r="F134" s="584"/>
      <c r="G134" s="584"/>
      <c r="H134" s="584"/>
      <c r="I134" s="1031"/>
      <c r="J134" s="1034"/>
    </row>
    <row r="135" spans="1:10" ht="15" x14ac:dyDescent="0.25">
      <c r="A135" s="627"/>
      <c r="B135" s="723"/>
      <c r="C135" s="681"/>
      <c r="D135" s="607" t="s">
        <v>502</v>
      </c>
      <c r="E135" s="586">
        <v>60000</v>
      </c>
      <c r="F135" s="586">
        <f>SUM(F136)</f>
        <v>25000</v>
      </c>
      <c r="G135" s="586">
        <f t="shared" ref="G135:H136" si="35">SUM(G136)</f>
        <v>30000</v>
      </c>
      <c r="H135" s="586">
        <f t="shared" si="35"/>
        <v>30000</v>
      </c>
      <c r="I135" s="1032"/>
      <c r="J135" s="1035"/>
    </row>
    <row r="136" spans="1:10" ht="15.75" x14ac:dyDescent="0.25">
      <c r="A136" s="663" t="s">
        <v>503</v>
      </c>
      <c r="B136" s="724"/>
      <c r="C136" s="665">
        <v>38</v>
      </c>
      <c r="D136" s="654" t="s">
        <v>207</v>
      </c>
      <c r="E136" s="667">
        <v>60000</v>
      </c>
      <c r="F136" s="600">
        <f>SUM(F137)</f>
        <v>25000</v>
      </c>
      <c r="G136" s="600">
        <f t="shared" si="35"/>
        <v>30000</v>
      </c>
      <c r="H136" s="600">
        <f t="shared" si="35"/>
        <v>30000</v>
      </c>
      <c r="I136" s="573">
        <f t="shared" si="33"/>
        <v>120</v>
      </c>
      <c r="J136" s="573">
        <f t="shared" si="33"/>
        <v>100</v>
      </c>
    </row>
    <row r="137" spans="1:10" ht="15.75" x14ac:dyDescent="0.25">
      <c r="A137" s="663" t="s">
        <v>503</v>
      </c>
      <c r="B137" s="724"/>
      <c r="C137" s="665">
        <v>381</v>
      </c>
      <c r="D137" s="654" t="s">
        <v>38</v>
      </c>
      <c r="E137" s="667">
        <v>60000</v>
      </c>
      <c r="F137" s="600">
        <f>SUM(F138:F139)</f>
        <v>25000</v>
      </c>
      <c r="G137" s="600">
        <f t="shared" ref="G137:H137" si="36">SUM(G138:G139)</f>
        <v>30000</v>
      </c>
      <c r="H137" s="600">
        <f t="shared" si="36"/>
        <v>30000</v>
      </c>
      <c r="I137" s="573">
        <f t="shared" si="33"/>
        <v>120</v>
      </c>
      <c r="J137" s="573">
        <f t="shared" si="33"/>
        <v>100</v>
      </c>
    </row>
    <row r="138" spans="1:10" ht="15" x14ac:dyDescent="0.2">
      <c r="A138" s="669" t="s">
        <v>503</v>
      </c>
      <c r="B138" s="727" t="s">
        <v>495</v>
      </c>
      <c r="C138" s="671">
        <v>38119</v>
      </c>
      <c r="D138" s="656" t="s">
        <v>505</v>
      </c>
      <c r="E138" s="673">
        <v>10000</v>
      </c>
      <c r="F138" s="673">
        <v>0</v>
      </c>
      <c r="G138" s="673">
        <v>10000</v>
      </c>
      <c r="H138" s="673">
        <v>10000</v>
      </c>
      <c r="I138" s="573">
        <v>0</v>
      </c>
      <c r="J138" s="573">
        <f t="shared" si="33"/>
        <v>100</v>
      </c>
    </row>
    <row r="139" spans="1:10" ht="15" x14ac:dyDescent="0.2">
      <c r="A139" s="669" t="s">
        <v>503</v>
      </c>
      <c r="B139" s="727" t="s">
        <v>500</v>
      </c>
      <c r="C139" s="671">
        <v>38129</v>
      </c>
      <c r="D139" s="656" t="s">
        <v>215</v>
      </c>
      <c r="E139" s="673">
        <v>50000</v>
      </c>
      <c r="F139" s="673">
        <v>25000</v>
      </c>
      <c r="G139" s="673">
        <v>20000</v>
      </c>
      <c r="H139" s="673">
        <v>20000</v>
      </c>
      <c r="I139" s="573">
        <f t="shared" si="33"/>
        <v>80</v>
      </c>
      <c r="J139" s="573">
        <f t="shared" si="33"/>
        <v>100</v>
      </c>
    </row>
    <row r="140" spans="1:10" ht="15" x14ac:dyDescent="0.25">
      <c r="A140" s="675"/>
      <c r="B140" s="716"/>
      <c r="C140" s="660"/>
      <c r="D140" s="661" t="s">
        <v>507</v>
      </c>
      <c r="E140" s="578">
        <v>5000</v>
      </c>
      <c r="F140" s="578">
        <f>SUM(F143)</f>
        <v>5000</v>
      </c>
      <c r="G140" s="578">
        <f t="shared" ref="G140:H140" si="37">SUM(G143)</f>
        <v>5000</v>
      </c>
      <c r="H140" s="578">
        <f t="shared" si="37"/>
        <v>5000</v>
      </c>
      <c r="I140" s="573">
        <f t="shared" si="33"/>
        <v>100</v>
      </c>
      <c r="J140" s="573">
        <f t="shared" si="33"/>
        <v>100</v>
      </c>
    </row>
    <row r="141" spans="1:10" ht="15" x14ac:dyDescent="0.25">
      <c r="A141" s="627"/>
      <c r="B141" s="723"/>
      <c r="C141" s="681"/>
      <c r="D141" s="605" t="s">
        <v>212</v>
      </c>
      <c r="E141" s="582"/>
      <c r="F141" s="582"/>
      <c r="G141" s="582"/>
      <c r="H141" s="582"/>
      <c r="I141" s="1028">
        <f>AVERAGE(G143/F143*100)</f>
        <v>100</v>
      </c>
      <c r="J141" s="1033">
        <f>AVERAGE(H143/G143*100)</f>
        <v>100</v>
      </c>
    </row>
    <row r="142" spans="1:10" ht="15" x14ac:dyDescent="0.25">
      <c r="A142" s="627"/>
      <c r="B142" s="723"/>
      <c r="C142" s="681"/>
      <c r="D142" s="650" t="s">
        <v>206</v>
      </c>
      <c r="E142" s="584"/>
      <c r="F142" s="584"/>
      <c r="G142" s="584"/>
      <c r="H142" s="584"/>
      <c r="I142" s="1031"/>
      <c r="J142" s="1034"/>
    </row>
    <row r="143" spans="1:10" ht="15" x14ac:dyDescent="0.25">
      <c r="A143" s="627"/>
      <c r="B143" s="723"/>
      <c r="C143" s="681"/>
      <c r="D143" s="607" t="s">
        <v>508</v>
      </c>
      <c r="E143" s="586">
        <v>5000</v>
      </c>
      <c r="F143" s="586">
        <f>SUM(F144)</f>
        <v>5000</v>
      </c>
      <c r="G143" s="586">
        <f t="shared" ref="G143:H145" si="38">SUM(G144)</f>
        <v>5000</v>
      </c>
      <c r="H143" s="586">
        <f t="shared" si="38"/>
        <v>5000</v>
      </c>
      <c r="I143" s="1032"/>
      <c r="J143" s="1035"/>
    </row>
    <row r="144" spans="1:10" ht="15.75" x14ac:dyDescent="0.25">
      <c r="A144" s="663" t="s">
        <v>509</v>
      </c>
      <c r="B144" s="724"/>
      <c r="C144" s="665">
        <v>38</v>
      </c>
      <c r="D144" s="654" t="s">
        <v>207</v>
      </c>
      <c r="E144" s="667">
        <v>5000</v>
      </c>
      <c r="F144" s="600">
        <f>SUM(F145)</f>
        <v>5000</v>
      </c>
      <c r="G144" s="600">
        <f t="shared" si="38"/>
        <v>5000</v>
      </c>
      <c r="H144" s="600">
        <f t="shared" si="38"/>
        <v>5000</v>
      </c>
      <c r="I144" s="573">
        <f t="shared" ref="I144:J156" si="39">AVERAGE(G144/F144*100)</f>
        <v>100</v>
      </c>
      <c r="J144" s="573">
        <f t="shared" si="39"/>
        <v>100</v>
      </c>
    </row>
    <row r="145" spans="1:10" ht="15.75" x14ac:dyDescent="0.25">
      <c r="A145" s="663" t="s">
        <v>509</v>
      </c>
      <c r="B145" s="724"/>
      <c r="C145" s="665">
        <v>381</v>
      </c>
      <c r="D145" s="654" t="s">
        <v>38</v>
      </c>
      <c r="E145" s="667">
        <v>5000</v>
      </c>
      <c r="F145" s="600">
        <f>SUM(F146)</f>
        <v>5000</v>
      </c>
      <c r="G145" s="600">
        <f t="shared" si="38"/>
        <v>5000</v>
      </c>
      <c r="H145" s="600">
        <f t="shared" si="38"/>
        <v>5000</v>
      </c>
      <c r="I145" s="573">
        <f t="shared" si="39"/>
        <v>100</v>
      </c>
      <c r="J145" s="573">
        <f t="shared" si="39"/>
        <v>100</v>
      </c>
    </row>
    <row r="146" spans="1:10" ht="15" x14ac:dyDescent="0.2">
      <c r="A146" s="669" t="s">
        <v>509</v>
      </c>
      <c r="B146" s="727" t="s">
        <v>500</v>
      </c>
      <c r="C146" s="671">
        <v>38119</v>
      </c>
      <c r="D146" s="656" t="s">
        <v>511</v>
      </c>
      <c r="E146" s="673">
        <v>5000</v>
      </c>
      <c r="F146" s="673">
        <v>5000</v>
      </c>
      <c r="G146" s="673">
        <v>5000</v>
      </c>
      <c r="H146" s="673">
        <v>5000</v>
      </c>
      <c r="I146" s="573">
        <f t="shared" si="39"/>
        <v>100</v>
      </c>
      <c r="J146" s="573">
        <f t="shared" si="39"/>
        <v>100</v>
      </c>
    </row>
    <row r="147" spans="1:10" s="931" customFormat="1" ht="15" x14ac:dyDescent="0.25">
      <c r="A147" s="715"/>
      <c r="B147" s="941"/>
      <c r="C147" s="961"/>
      <c r="D147" s="942" t="s">
        <v>512</v>
      </c>
      <c r="E147" s="574">
        <f>SUM(E148+E175)</f>
        <v>370000</v>
      </c>
      <c r="F147" s="574">
        <f>SUM(F148+F175+F182)</f>
        <v>610000</v>
      </c>
      <c r="G147" s="574">
        <f t="shared" ref="G147:H147" si="40">SUM(G148+G175+G182)</f>
        <v>600000</v>
      </c>
      <c r="H147" s="574">
        <f t="shared" si="40"/>
        <v>600000</v>
      </c>
      <c r="I147" s="930">
        <f t="shared" si="39"/>
        <v>98.360655737704917</v>
      </c>
      <c r="J147" s="930">
        <f t="shared" si="39"/>
        <v>100</v>
      </c>
    </row>
    <row r="148" spans="1:10" ht="15" x14ac:dyDescent="0.25">
      <c r="A148" s="675"/>
      <c r="B148" s="728"/>
      <c r="C148" s="577"/>
      <c r="D148" s="676" t="s">
        <v>513</v>
      </c>
      <c r="E148" s="578">
        <f>SUM(E152+E159+E165)</f>
        <v>335000</v>
      </c>
      <c r="F148" s="578">
        <f>SUM(F152+F159+F165+F171)</f>
        <v>505000</v>
      </c>
      <c r="G148" s="578">
        <f t="shared" ref="G148:H148" si="41">SUM(G152+G159+G165+G171)</f>
        <v>475000</v>
      </c>
      <c r="H148" s="578">
        <f t="shared" si="41"/>
        <v>475000</v>
      </c>
      <c r="I148" s="573">
        <f t="shared" si="39"/>
        <v>94.059405940594047</v>
      </c>
      <c r="J148" s="573">
        <f t="shared" si="39"/>
        <v>100</v>
      </c>
    </row>
    <row r="149" spans="1:10" ht="15.75" customHeight="1" x14ac:dyDescent="0.25">
      <c r="A149" s="627"/>
      <c r="B149" s="723"/>
      <c r="C149" s="681"/>
      <c r="D149" s="700" t="s">
        <v>217</v>
      </c>
      <c r="E149" s="729"/>
      <c r="F149" s="729"/>
      <c r="G149" s="729"/>
      <c r="H149" s="729"/>
      <c r="I149" s="1028">
        <f>AVERAGE(G152/F152*100)</f>
        <v>93.333333333333329</v>
      </c>
      <c r="J149" s="1033">
        <f>AVERAGE(H152/G152*100)</f>
        <v>100</v>
      </c>
    </row>
    <row r="150" spans="1:10" ht="15.75" customHeight="1" x14ac:dyDescent="0.25">
      <c r="A150" s="627"/>
      <c r="B150" s="730"/>
      <c r="C150" s="962"/>
      <c r="D150" s="650" t="s">
        <v>218</v>
      </c>
      <c r="E150" s="731"/>
      <c r="F150" s="731"/>
      <c r="G150" s="731"/>
      <c r="H150" s="731"/>
      <c r="I150" s="1029"/>
      <c r="J150" s="1038"/>
    </row>
    <row r="151" spans="1:10" ht="15.75" customHeight="1" x14ac:dyDescent="0.25">
      <c r="A151" s="627"/>
      <c r="B151" s="730"/>
      <c r="C151" s="963"/>
      <c r="D151" s="1036" t="s">
        <v>514</v>
      </c>
      <c r="E151" s="731"/>
      <c r="F151" s="731"/>
      <c r="G151" s="731"/>
      <c r="H151" s="731"/>
      <c r="I151" s="1029"/>
      <c r="J151" s="1038"/>
    </row>
    <row r="152" spans="1:10" ht="15.75" customHeight="1" x14ac:dyDescent="0.25">
      <c r="A152" s="627"/>
      <c r="B152" s="730"/>
      <c r="C152" s="963"/>
      <c r="D152" s="1040"/>
      <c r="E152" s="732">
        <v>310000</v>
      </c>
      <c r="F152" s="586">
        <f>SUM(F153)</f>
        <v>450000</v>
      </c>
      <c r="G152" s="586">
        <f t="shared" ref="G152:H153" si="42">SUM(G153)</f>
        <v>420000</v>
      </c>
      <c r="H152" s="586">
        <f t="shared" si="42"/>
        <v>420000</v>
      </c>
      <c r="I152" s="1030"/>
      <c r="J152" s="1039"/>
    </row>
    <row r="153" spans="1:10" ht="15.75" customHeight="1" x14ac:dyDescent="0.25">
      <c r="A153" s="629" t="s">
        <v>515</v>
      </c>
      <c r="B153" s="733"/>
      <c r="C153" s="593">
        <v>37</v>
      </c>
      <c r="D153" s="590" t="s">
        <v>78</v>
      </c>
      <c r="E153" s="734">
        <v>310000</v>
      </c>
      <c r="F153" s="600">
        <f>SUM(F154)</f>
        <v>450000</v>
      </c>
      <c r="G153" s="600">
        <f t="shared" si="42"/>
        <v>420000</v>
      </c>
      <c r="H153" s="600">
        <f t="shared" si="42"/>
        <v>420000</v>
      </c>
      <c r="I153" s="573">
        <f t="shared" si="39"/>
        <v>93.333333333333329</v>
      </c>
      <c r="J153" s="573">
        <f t="shared" si="39"/>
        <v>100</v>
      </c>
    </row>
    <row r="154" spans="1:10" ht="15.75" customHeight="1" x14ac:dyDescent="0.25">
      <c r="A154" s="629" t="s">
        <v>515</v>
      </c>
      <c r="B154" s="733"/>
      <c r="C154" s="593">
        <v>372</v>
      </c>
      <c r="D154" s="594" t="s">
        <v>78</v>
      </c>
      <c r="E154" s="734">
        <v>310000</v>
      </c>
      <c r="F154" s="600">
        <f>SUM(F155:F156)</f>
        <v>450000</v>
      </c>
      <c r="G154" s="600">
        <f t="shared" ref="G154:H154" si="43">SUM(G155:G156)</f>
        <v>420000</v>
      </c>
      <c r="H154" s="600">
        <f t="shared" si="43"/>
        <v>420000</v>
      </c>
      <c r="I154" s="573">
        <f t="shared" si="39"/>
        <v>93.333333333333329</v>
      </c>
      <c r="J154" s="573">
        <f t="shared" si="39"/>
        <v>100</v>
      </c>
    </row>
    <row r="155" spans="1:10" ht="15.75" customHeight="1" x14ac:dyDescent="0.2">
      <c r="A155" s="735" t="s">
        <v>515</v>
      </c>
      <c r="B155" s="736" t="s">
        <v>504</v>
      </c>
      <c r="C155" s="597">
        <v>3721</v>
      </c>
      <c r="D155" s="598" t="s">
        <v>79</v>
      </c>
      <c r="E155" s="737">
        <v>240000</v>
      </c>
      <c r="F155" s="737">
        <v>330000</v>
      </c>
      <c r="G155" s="737">
        <v>300000</v>
      </c>
      <c r="H155" s="737">
        <v>300000</v>
      </c>
      <c r="I155" s="573">
        <f t="shared" si="39"/>
        <v>90.909090909090907</v>
      </c>
      <c r="J155" s="573">
        <f t="shared" si="39"/>
        <v>100</v>
      </c>
    </row>
    <row r="156" spans="1:10" ht="15.75" customHeight="1" thickBot="1" x14ac:dyDescent="0.25">
      <c r="A156" s="738" t="s">
        <v>515</v>
      </c>
      <c r="B156" s="739" t="s">
        <v>506</v>
      </c>
      <c r="C156" s="643">
        <v>3722</v>
      </c>
      <c r="D156" s="644" t="s">
        <v>80</v>
      </c>
      <c r="E156" s="740">
        <v>70000</v>
      </c>
      <c r="F156" s="740">
        <v>120000</v>
      </c>
      <c r="G156" s="740">
        <v>120000</v>
      </c>
      <c r="H156" s="740">
        <v>120000</v>
      </c>
      <c r="I156" s="573">
        <f t="shared" si="39"/>
        <v>100</v>
      </c>
      <c r="J156" s="573">
        <f t="shared" si="39"/>
        <v>100</v>
      </c>
    </row>
    <row r="157" spans="1:10" ht="15.75" customHeight="1" x14ac:dyDescent="0.25">
      <c r="A157" s="741"/>
      <c r="B157" s="730"/>
      <c r="C157" s="963"/>
      <c r="D157" s="742" t="s">
        <v>217</v>
      </c>
      <c r="E157" s="729"/>
      <c r="F157" s="729"/>
      <c r="G157" s="729"/>
      <c r="H157" s="729"/>
      <c r="I157" s="1028">
        <f>AVERAGE(G159/F159*100)</f>
        <v>100</v>
      </c>
      <c r="J157" s="1033">
        <f>AVERAGE(H159/G159*100)</f>
        <v>100</v>
      </c>
    </row>
    <row r="158" spans="1:10" ht="15.75" customHeight="1" x14ac:dyDescent="0.25">
      <c r="A158" s="698"/>
      <c r="B158" s="730"/>
      <c r="C158" s="963"/>
      <c r="D158" s="650" t="s">
        <v>206</v>
      </c>
      <c r="E158" s="731"/>
      <c r="F158" s="731"/>
      <c r="G158" s="731"/>
      <c r="H158" s="731"/>
      <c r="I158" s="1031"/>
      <c r="J158" s="1034"/>
    </row>
    <row r="159" spans="1:10" ht="15.75" customHeight="1" x14ac:dyDescent="0.25">
      <c r="A159" s="627"/>
      <c r="B159" s="723"/>
      <c r="C159" s="766"/>
      <c r="D159" s="743" t="s">
        <v>518</v>
      </c>
      <c r="E159" s="732">
        <v>15000</v>
      </c>
      <c r="F159" s="586">
        <f>SUM(F160)</f>
        <v>15000</v>
      </c>
      <c r="G159" s="586">
        <f t="shared" ref="G159:H161" si="44">SUM(G160)</f>
        <v>15000</v>
      </c>
      <c r="H159" s="586">
        <f t="shared" si="44"/>
        <v>15000</v>
      </c>
      <c r="I159" s="1032"/>
      <c r="J159" s="1035"/>
    </row>
    <row r="160" spans="1:10" ht="15.75" customHeight="1" x14ac:dyDescent="0.25">
      <c r="A160" s="687" t="s">
        <v>519</v>
      </c>
      <c r="B160" s="744"/>
      <c r="C160" s="782">
        <v>38</v>
      </c>
      <c r="D160" s="594" t="s">
        <v>81</v>
      </c>
      <c r="E160" s="745">
        <v>15000</v>
      </c>
      <c r="F160" s="600">
        <f>SUM(F161)</f>
        <v>15000</v>
      </c>
      <c r="G160" s="600">
        <f t="shared" si="44"/>
        <v>15000</v>
      </c>
      <c r="H160" s="600">
        <f t="shared" si="44"/>
        <v>15000</v>
      </c>
      <c r="I160" s="573">
        <f t="shared" ref="I160:J162" si="45">AVERAGE(G160/F160*100)</f>
        <v>100</v>
      </c>
      <c r="J160" s="573">
        <f t="shared" si="45"/>
        <v>100</v>
      </c>
    </row>
    <row r="161" spans="1:10" ht="15.75" customHeight="1" x14ac:dyDescent="0.25">
      <c r="A161" s="687" t="s">
        <v>519</v>
      </c>
      <c r="B161" s="744"/>
      <c r="C161" s="782">
        <v>381</v>
      </c>
      <c r="D161" s="594" t="s">
        <v>38</v>
      </c>
      <c r="E161" s="745">
        <v>15000</v>
      </c>
      <c r="F161" s="600">
        <f>SUM(F162)</f>
        <v>15000</v>
      </c>
      <c r="G161" s="600">
        <f t="shared" si="44"/>
        <v>15000</v>
      </c>
      <c r="H161" s="600">
        <f t="shared" si="44"/>
        <v>15000</v>
      </c>
      <c r="I161" s="573">
        <f t="shared" si="45"/>
        <v>100</v>
      </c>
      <c r="J161" s="573">
        <f t="shared" si="45"/>
        <v>100</v>
      </c>
    </row>
    <row r="162" spans="1:10" ht="15.75" customHeight="1" thickBot="1" x14ac:dyDescent="0.3">
      <c r="A162" s="746" t="s">
        <v>519</v>
      </c>
      <c r="B162" s="747" t="s">
        <v>510</v>
      </c>
      <c r="C162" s="964">
        <v>38114</v>
      </c>
      <c r="D162" s="644" t="s">
        <v>487</v>
      </c>
      <c r="E162" s="748">
        <v>15000</v>
      </c>
      <c r="F162" s="749">
        <v>15000</v>
      </c>
      <c r="G162" s="748">
        <v>15000</v>
      </c>
      <c r="H162" s="748">
        <v>15000</v>
      </c>
      <c r="I162" s="573">
        <f t="shared" si="45"/>
        <v>100</v>
      </c>
      <c r="J162" s="573">
        <f t="shared" si="45"/>
        <v>100</v>
      </c>
    </row>
    <row r="163" spans="1:10" ht="15.75" customHeight="1" x14ac:dyDescent="0.25">
      <c r="A163" s="750"/>
      <c r="B163" s="751"/>
      <c r="C163" s="965"/>
      <c r="D163" s="752" t="s">
        <v>217</v>
      </c>
      <c r="E163" s="729"/>
      <c r="F163" s="729"/>
      <c r="G163" s="729"/>
      <c r="H163" s="729"/>
      <c r="I163" s="1028">
        <f>AVERAGE(G165/F165*100)</f>
        <v>100</v>
      </c>
      <c r="J163" s="1033">
        <f>AVERAGE(H165/G165*100)</f>
        <v>100</v>
      </c>
    </row>
    <row r="164" spans="1:10" ht="15.75" customHeight="1" x14ac:dyDescent="0.25">
      <c r="A164" s="750"/>
      <c r="B164" s="751"/>
      <c r="C164" s="965"/>
      <c r="D164" s="628" t="s">
        <v>521</v>
      </c>
      <c r="E164" s="731"/>
      <c r="F164" s="731"/>
      <c r="G164" s="731"/>
      <c r="H164" s="731"/>
      <c r="I164" s="1031"/>
      <c r="J164" s="1034"/>
    </row>
    <row r="165" spans="1:10" ht="26.25" customHeight="1" x14ac:dyDescent="0.25">
      <c r="A165" s="637"/>
      <c r="B165" s="751"/>
      <c r="C165" s="965"/>
      <c r="D165" s="753" t="s">
        <v>522</v>
      </c>
      <c r="E165" s="732">
        <v>10000</v>
      </c>
      <c r="F165" s="586">
        <f>SUM(F166)</f>
        <v>10000</v>
      </c>
      <c r="G165" s="586">
        <f t="shared" ref="G165:H167" si="46">SUM(G166)</f>
        <v>10000</v>
      </c>
      <c r="H165" s="586">
        <f t="shared" si="46"/>
        <v>10000</v>
      </c>
      <c r="I165" s="1032"/>
      <c r="J165" s="1035"/>
    </row>
    <row r="166" spans="1:10" ht="15.75" customHeight="1" x14ac:dyDescent="0.25">
      <c r="A166" s="687" t="s">
        <v>523</v>
      </c>
      <c r="B166" s="744"/>
      <c r="C166" s="782">
        <v>37</v>
      </c>
      <c r="D166" s="594" t="s">
        <v>78</v>
      </c>
      <c r="E166" s="754">
        <v>10000</v>
      </c>
      <c r="F166" s="600">
        <f>SUM(F167)</f>
        <v>10000</v>
      </c>
      <c r="G166" s="600">
        <f t="shared" si="46"/>
        <v>10000</v>
      </c>
      <c r="H166" s="600">
        <f t="shared" si="46"/>
        <v>10000</v>
      </c>
      <c r="I166" s="573">
        <f t="shared" ref="I166:J182" si="47">AVERAGE(G166/F166*100)</f>
        <v>100</v>
      </c>
      <c r="J166" s="573">
        <f t="shared" si="47"/>
        <v>100</v>
      </c>
    </row>
    <row r="167" spans="1:10" ht="15.75" customHeight="1" x14ac:dyDescent="0.25">
      <c r="A167" s="687" t="s">
        <v>523</v>
      </c>
      <c r="B167" s="744"/>
      <c r="C167" s="782">
        <v>372</v>
      </c>
      <c r="D167" s="594" t="s">
        <v>78</v>
      </c>
      <c r="E167" s="754">
        <v>10000</v>
      </c>
      <c r="F167" s="600">
        <f>SUM(F168)</f>
        <v>10000</v>
      </c>
      <c r="G167" s="600">
        <f t="shared" si="46"/>
        <v>10000</v>
      </c>
      <c r="H167" s="600">
        <f t="shared" si="46"/>
        <v>10000</v>
      </c>
      <c r="I167" s="573">
        <f t="shared" si="47"/>
        <v>100</v>
      </c>
      <c r="J167" s="573">
        <f t="shared" si="47"/>
        <v>100</v>
      </c>
    </row>
    <row r="168" spans="1:10" ht="15.75" customHeight="1" thickBot="1" x14ac:dyDescent="0.25">
      <c r="A168" s="755" t="s">
        <v>523</v>
      </c>
      <c r="B168" s="747" t="s">
        <v>516</v>
      </c>
      <c r="C168" s="964">
        <v>3722</v>
      </c>
      <c r="D168" s="644" t="s">
        <v>80</v>
      </c>
      <c r="E168" s="693">
        <v>10000</v>
      </c>
      <c r="F168" s="693">
        <v>10000</v>
      </c>
      <c r="G168" s="693">
        <v>10000</v>
      </c>
      <c r="H168" s="693">
        <v>10000</v>
      </c>
      <c r="I168" s="573">
        <f t="shared" si="47"/>
        <v>100</v>
      </c>
      <c r="J168" s="573">
        <f t="shared" si="47"/>
        <v>100</v>
      </c>
    </row>
    <row r="169" spans="1:10" ht="15.75" customHeight="1" x14ac:dyDescent="0.25">
      <c r="A169" s="750"/>
      <c r="B169" s="751"/>
      <c r="C169" s="965"/>
      <c r="D169" s="752" t="s">
        <v>217</v>
      </c>
      <c r="E169" s="729"/>
      <c r="F169" s="729"/>
      <c r="G169" s="729"/>
      <c r="H169" s="729"/>
      <c r="I169" s="1028">
        <f>AVERAGE(G171/F171*100)</f>
        <v>100</v>
      </c>
      <c r="J169" s="1033">
        <f>AVERAGE(H171/G171*100)</f>
        <v>100</v>
      </c>
    </row>
    <row r="170" spans="1:10" ht="15.75" customHeight="1" x14ac:dyDescent="0.25">
      <c r="A170" s="750"/>
      <c r="B170" s="751"/>
      <c r="C170" s="965"/>
      <c r="D170" s="628" t="s">
        <v>521</v>
      </c>
      <c r="E170" s="731"/>
      <c r="F170" s="731"/>
      <c r="G170" s="731"/>
      <c r="H170" s="731"/>
      <c r="I170" s="1031"/>
      <c r="J170" s="1034"/>
    </row>
    <row r="171" spans="1:10" ht="15.75" customHeight="1" x14ac:dyDescent="0.25">
      <c r="A171" s="637"/>
      <c r="B171" s="751"/>
      <c r="C171" s="965"/>
      <c r="D171" s="753" t="s">
        <v>525</v>
      </c>
      <c r="E171" s="732">
        <v>10000</v>
      </c>
      <c r="F171" s="586">
        <f>SUM(F172)</f>
        <v>30000</v>
      </c>
      <c r="G171" s="586">
        <f t="shared" ref="G171:H173" si="48">SUM(G172)</f>
        <v>30000</v>
      </c>
      <c r="H171" s="586">
        <f t="shared" si="48"/>
        <v>30000</v>
      </c>
      <c r="I171" s="1032"/>
      <c r="J171" s="1035"/>
    </row>
    <row r="172" spans="1:10" ht="15.75" customHeight="1" x14ac:dyDescent="0.25">
      <c r="A172" s="687" t="s">
        <v>526</v>
      </c>
      <c r="B172" s="744"/>
      <c r="C172" s="782">
        <v>37</v>
      </c>
      <c r="D172" s="594" t="s">
        <v>78</v>
      </c>
      <c r="E172" s="754">
        <v>10000</v>
      </c>
      <c r="F172" s="600">
        <f>SUM(F173)</f>
        <v>30000</v>
      </c>
      <c r="G172" s="600">
        <f t="shared" si="48"/>
        <v>30000</v>
      </c>
      <c r="H172" s="600">
        <f t="shared" si="48"/>
        <v>30000</v>
      </c>
      <c r="I172" s="573">
        <f t="shared" si="47"/>
        <v>100</v>
      </c>
      <c r="J172" s="573">
        <f t="shared" si="47"/>
        <v>100</v>
      </c>
    </row>
    <row r="173" spans="1:10" ht="15.75" customHeight="1" x14ac:dyDescent="0.25">
      <c r="A173" s="687" t="s">
        <v>526</v>
      </c>
      <c r="B173" s="744"/>
      <c r="C173" s="782">
        <v>372</v>
      </c>
      <c r="D173" s="594" t="s">
        <v>78</v>
      </c>
      <c r="E173" s="754">
        <v>10000</v>
      </c>
      <c r="F173" s="600">
        <f>SUM(F174)</f>
        <v>30000</v>
      </c>
      <c r="G173" s="600">
        <f t="shared" si="48"/>
        <v>30000</v>
      </c>
      <c r="H173" s="600">
        <f t="shared" si="48"/>
        <v>30000</v>
      </c>
      <c r="I173" s="573">
        <f t="shared" si="47"/>
        <v>100</v>
      </c>
      <c r="J173" s="573">
        <f t="shared" si="47"/>
        <v>100</v>
      </c>
    </row>
    <row r="174" spans="1:10" ht="15.75" customHeight="1" thickBot="1" x14ac:dyDescent="0.25">
      <c r="A174" s="755" t="s">
        <v>526</v>
      </c>
      <c r="B174" s="747" t="s">
        <v>517</v>
      </c>
      <c r="C174" s="964">
        <v>3722</v>
      </c>
      <c r="D174" s="644" t="s">
        <v>80</v>
      </c>
      <c r="E174" s="693">
        <v>10000</v>
      </c>
      <c r="F174" s="693">
        <v>30000</v>
      </c>
      <c r="G174" s="693">
        <v>30000</v>
      </c>
      <c r="H174" s="693">
        <v>30000</v>
      </c>
      <c r="I174" s="573">
        <f t="shared" si="47"/>
        <v>100</v>
      </c>
      <c r="J174" s="573">
        <f t="shared" si="47"/>
        <v>100</v>
      </c>
    </row>
    <row r="175" spans="1:10" ht="15.75" customHeight="1" x14ac:dyDescent="0.25">
      <c r="A175" s="750"/>
      <c r="B175" s="716"/>
      <c r="C175" s="695"/>
      <c r="D175" s="696" t="s">
        <v>528</v>
      </c>
      <c r="E175" s="722">
        <v>35000</v>
      </c>
      <c r="F175" s="722">
        <f>SUM(F178)</f>
        <v>35000</v>
      </c>
      <c r="G175" s="722">
        <f t="shared" ref="G175:H175" si="49">SUM(G178)</f>
        <v>35000</v>
      </c>
      <c r="H175" s="722">
        <f t="shared" si="49"/>
        <v>35000</v>
      </c>
      <c r="I175" s="573">
        <f t="shared" si="47"/>
        <v>100</v>
      </c>
      <c r="J175" s="573">
        <f t="shared" si="47"/>
        <v>100</v>
      </c>
    </row>
    <row r="176" spans="1:10" ht="15.75" customHeight="1" x14ac:dyDescent="0.2">
      <c r="A176" s="750"/>
      <c r="B176" s="751"/>
      <c r="C176" s="965"/>
      <c r="D176" s="752" t="s">
        <v>220</v>
      </c>
      <c r="E176" s="640"/>
      <c r="F176" s="640"/>
      <c r="G176" s="640"/>
      <c r="H176" s="640"/>
      <c r="I176" s="1028">
        <f>AVERAGE(G178/F178*100)</f>
        <v>100</v>
      </c>
      <c r="J176" s="1033">
        <f>AVERAGE(H178/G178*100)</f>
        <v>100</v>
      </c>
    </row>
    <row r="177" spans="1:10" ht="15.75" customHeight="1" x14ac:dyDescent="0.2">
      <c r="A177" s="750"/>
      <c r="B177" s="751"/>
      <c r="C177" s="965"/>
      <c r="D177" s="628" t="s">
        <v>204</v>
      </c>
      <c r="E177" s="757"/>
      <c r="F177" s="757"/>
      <c r="G177" s="757"/>
      <c r="H177" s="757"/>
      <c r="I177" s="1031"/>
      <c r="J177" s="1034"/>
    </row>
    <row r="178" spans="1:10" ht="15.75" customHeight="1" x14ac:dyDescent="0.25">
      <c r="A178" s="637"/>
      <c r="B178" s="638"/>
      <c r="C178" s="756"/>
      <c r="D178" s="753" t="s">
        <v>529</v>
      </c>
      <c r="E178" s="586">
        <v>35000</v>
      </c>
      <c r="F178" s="586">
        <f>SUM(F179)</f>
        <v>35000</v>
      </c>
      <c r="G178" s="586">
        <f t="shared" ref="G178:H180" si="50">SUM(G179)</f>
        <v>35000</v>
      </c>
      <c r="H178" s="586">
        <f t="shared" si="50"/>
        <v>35000</v>
      </c>
      <c r="I178" s="1032"/>
      <c r="J178" s="1035"/>
    </row>
    <row r="179" spans="1:10" ht="15.75" customHeight="1" x14ac:dyDescent="0.25">
      <c r="A179" s="663" t="s">
        <v>530</v>
      </c>
      <c r="B179" s="758"/>
      <c r="C179" s="759">
        <v>32</v>
      </c>
      <c r="D179" s="760" t="s">
        <v>189</v>
      </c>
      <c r="E179" s="754">
        <v>35000</v>
      </c>
      <c r="F179" s="600">
        <f>SUM(F180)</f>
        <v>35000</v>
      </c>
      <c r="G179" s="600">
        <f t="shared" si="50"/>
        <v>35000</v>
      </c>
      <c r="H179" s="600">
        <f t="shared" si="50"/>
        <v>35000</v>
      </c>
      <c r="I179" s="573">
        <f t="shared" si="47"/>
        <v>100</v>
      </c>
      <c r="J179" s="573">
        <f t="shared" si="47"/>
        <v>100</v>
      </c>
    </row>
    <row r="180" spans="1:10" ht="15.75" customHeight="1" x14ac:dyDescent="0.25">
      <c r="A180" s="663" t="s">
        <v>530</v>
      </c>
      <c r="B180" s="758"/>
      <c r="C180" s="759">
        <v>323</v>
      </c>
      <c r="D180" s="760" t="s">
        <v>57</v>
      </c>
      <c r="E180" s="754">
        <v>35000</v>
      </c>
      <c r="F180" s="600">
        <f>SUM(F181)</f>
        <v>35000</v>
      </c>
      <c r="G180" s="600">
        <f t="shared" si="50"/>
        <v>35000</v>
      </c>
      <c r="H180" s="600">
        <f t="shared" si="50"/>
        <v>35000</v>
      </c>
      <c r="I180" s="573">
        <f t="shared" si="47"/>
        <v>100</v>
      </c>
      <c r="J180" s="573">
        <f t="shared" si="47"/>
        <v>100</v>
      </c>
    </row>
    <row r="181" spans="1:10" ht="15.75" customHeight="1" x14ac:dyDescent="0.2">
      <c r="A181" s="669" t="s">
        <v>530</v>
      </c>
      <c r="B181" s="761" t="s">
        <v>520</v>
      </c>
      <c r="C181" s="762">
        <v>3234</v>
      </c>
      <c r="D181" s="598" t="s">
        <v>61</v>
      </c>
      <c r="E181" s="763">
        <v>35000</v>
      </c>
      <c r="F181" s="763">
        <v>35000</v>
      </c>
      <c r="G181" s="763">
        <v>35000</v>
      </c>
      <c r="H181" s="763">
        <v>35000</v>
      </c>
      <c r="I181" s="573">
        <f t="shared" si="47"/>
        <v>100</v>
      </c>
      <c r="J181" s="573">
        <f t="shared" si="47"/>
        <v>100</v>
      </c>
    </row>
    <row r="182" spans="1:10" ht="15.75" customHeight="1" x14ac:dyDescent="0.25">
      <c r="A182" s="764"/>
      <c r="B182" s="659"/>
      <c r="C182" s="695"/>
      <c r="D182" s="765" t="s">
        <v>532</v>
      </c>
      <c r="E182" s="678">
        <v>40000</v>
      </c>
      <c r="F182" s="722">
        <f>SUM(F185+F191)</f>
        <v>70000</v>
      </c>
      <c r="G182" s="722">
        <f t="shared" ref="G182:H182" si="51">SUM(G185+G191)</f>
        <v>90000</v>
      </c>
      <c r="H182" s="722">
        <f t="shared" si="51"/>
        <v>90000</v>
      </c>
      <c r="I182" s="573">
        <f t="shared" si="47"/>
        <v>128.57142857142858</v>
      </c>
      <c r="J182" s="573">
        <f t="shared" si="47"/>
        <v>100</v>
      </c>
    </row>
    <row r="183" spans="1:10" ht="15.75" customHeight="1" x14ac:dyDescent="0.25">
      <c r="A183" s="662"/>
      <c r="B183" s="603"/>
      <c r="C183" s="766"/>
      <c r="D183" s="700" t="s">
        <v>533</v>
      </c>
      <c r="E183" s="582"/>
      <c r="F183" s="582"/>
      <c r="G183" s="582"/>
      <c r="H183" s="582"/>
      <c r="I183" s="1028">
        <f>AVERAGE(G185/F185*100)</f>
        <v>100</v>
      </c>
      <c r="J183" s="1033">
        <f>AVERAGE(H185/G185*100)</f>
        <v>100</v>
      </c>
    </row>
    <row r="184" spans="1:10" ht="15" x14ac:dyDescent="0.25">
      <c r="A184" s="662"/>
      <c r="B184" s="603"/>
      <c r="C184" s="766"/>
      <c r="D184" s="650" t="s">
        <v>206</v>
      </c>
      <c r="E184" s="584"/>
      <c r="F184" s="584"/>
      <c r="G184" s="584"/>
      <c r="H184" s="584"/>
      <c r="I184" s="1031"/>
      <c r="J184" s="1034"/>
    </row>
    <row r="185" spans="1:10" ht="15.75" customHeight="1" x14ac:dyDescent="0.25">
      <c r="A185" s="662"/>
      <c r="B185" s="603"/>
      <c r="C185" s="767"/>
      <c r="D185" s="743" t="s">
        <v>187</v>
      </c>
      <c r="E185" s="586">
        <v>40000</v>
      </c>
      <c r="F185" s="586">
        <f>SUM(F186)</f>
        <v>50000</v>
      </c>
      <c r="G185" s="586">
        <f t="shared" ref="G185:H187" si="52">SUM(G186)</f>
        <v>50000</v>
      </c>
      <c r="H185" s="586">
        <f t="shared" si="52"/>
        <v>50000</v>
      </c>
      <c r="I185" s="1032"/>
      <c r="J185" s="1035"/>
    </row>
    <row r="186" spans="1:10" ht="15.75" customHeight="1" x14ac:dyDescent="0.25">
      <c r="A186" s="768" t="s">
        <v>534</v>
      </c>
      <c r="B186" s="769"/>
      <c r="C186" s="770">
        <v>36</v>
      </c>
      <c r="D186" s="771" t="s">
        <v>139</v>
      </c>
      <c r="E186" s="772">
        <v>40000</v>
      </c>
      <c r="F186" s="600">
        <f>SUM(F187)</f>
        <v>50000</v>
      </c>
      <c r="G186" s="600">
        <f t="shared" si="52"/>
        <v>50000</v>
      </c>
      <c r="H186" s="600">
        <f t="shared" si="52"/>
        <v>50000</v>
      </c>
      <c r="I186" s="573">
        <f t="shared" ref="I186:J203" si="53">AVERAGE(G186/F186*100)</f>
        <v>100</v>
      </c>
      <c r="J186" s="573">
        <f t="shared" si="53"/>
        <v>100</v>
      </c>
    </row>
    <row r="187" spans="1:10" ht="15.75" customHeight="1" x14ac:dyDescent="0.25">
      <c r="A187" s="768" t="s">
        <v>534</v>
      </c>
      <c r="B187" s="769"/>
      <c r="C187" s="770">
        <v>363</v>
      </c>
      <c r="D187" s="771" t="s">
        <v>142</v>
      </c>
      <c r="E187" s="772">
        <v>40000</v>
      </c>
      <c r="F187" s="600">
        <f>SUM(F188)</f>
        <v>50000</v>
      </c>
      <c r="G187" s="600">
        <f t="shared" si="52"/>
        <v>50000</v>
      </c>
      <c r="H187" s="600">
        <f t="shared" si="52"/>
        <v>50000</v>
      </c>
      <c r="I187" s="573">
        <f t="shared" si="53"/>
        <v>100</v>
      </c>
      <c r="J187" s="573">
        <f t="shared" si="53"/>
        <v>100</v>
      </c>
    </row>
    <row r="188" spans="1:10" ht="15.75" customHeight="1" thickBot="1" x14ac:dyDescent="0.25">
      <c r="A188" s="773" t="s">
        <v>534</v>
      </c>
      <c r="B188" s="774" t="s">
        <v>524</v>
      </c>
      <c r="C188" s="775">
        <v>3632</v>
      </c>
      <c r="D188" s="776" t="s">
        <v>140</v>
      </c>
      <c r="E188" s="777">
        <v>40000</v>
      </c>
      <c r="F188" s="778">
        <v>50000</v>
      </c>
      <c r="G188" s="778">
        <v>50000</v>
      </c>
      <c r="H188" s="778">
        <v>50000</v>
      </c>
      <c r="I188" s="573">
        <f t="shared" si="53"/>
        <v>100</v>
      </c>
      <c r="J188" s="573">
        <f t="shared" si="53"/>
        <v>100</v>
      </c>
    </row>
    <row r="189" spans="1:10" ht="15.75" customHeight="1" x14ac:dyDescent="0.25">
      <c r="A189" s="662"/>
      <c r="B189" s="603"/>
      <c r="C189" s="766"/>
      <c r="D189" s="700" t="s">
        <v>536</v>
      </c>
      <c r="E189" s="582"/>
      <c r="F189" s="582"/>
      <c r="G189" s="582"/>
      <c r="H189" s="582"/>
      <c r="I189" s="1028">
        <f>AVERAGE(G191/F191*100)</f>
        <v>200</v>
      </c>
      <c r="J189" s="1033">
        <f>AVERAGE(H191/G191*100)</f>
        <v>100</v>
      </c>
    </row>
    <row r="190" spans="1:10" ht="15.75" customHeight="1" x14ac:dyDescent="0.25">
      <c r="A190" s="662"/>
      <c r="B190" s="603"/>
      <c r="C190" s="766"/>
      <c r="D190" s="650" t="s">
        <v>206</v>
      </c>
      <c r="E190" s="584"/>
      <c r="F190" s="584"/>
      <c r="G190" s="584"/>
      <c r="H190" s="584"/>
      <c r="I190" s="1031"/>
      <c r="J190" s="1034"/>
    </row>
    <row r="191" spans="1:10" ht="15.75" customHeight="1" x14ac:dyDescent="0.25">
      <c r="A191" s="662"/>
      <c r="B191" s="603"/>
      <c r="C191" s="767"/>
      <c r="D191" s="743" t="s">
        <v>187</v>
      </c>
      <c r="E191" s="586">
        <v>40000</v>
      </c>
      <c r="F191" s="586">
        <f>SUM(F192)</f>
        <v>20000</v>
      </c>
      <c r="G191" s="586">
        <f t="shared" ref="G191:H192" si="54">SUM(G192)</f>
        <v>40000</v>
      </c>
      <c r="H191" s="586">
        <f t="shared" si="54"/>
        <v>40000</v>
      </c>
      <c r="I191" s="1032"/>
      <c r="J191" s="1035"/>
    </row>
    <row r="192" spans="1:10" ht="15.75" customHeight="1" x14ac:dyDescent="0.25">
      <c r="A192" s="768" t="s">
        <v>537</v>
      </c>
      <c r="B192" s="769"/>
      <c r="C192" s="770">
        <v>32</v>
      </c>
      <c r="D192" s="771" t="s">
        <v>48</v>
      </c>
      <c r="E192" s="772">
        <v>40000</v>
      </c>
      <c r="F192" s="600">
        <f>SUM(F193)</f>
        <v>20000</v>
      </c>
      <c r="G192" s="600">
        <f t="shared" si="54"/>
        <v>40000</v>
      </c>
      <c r="H192" s="600">
        <f t="shared" si="54"/>
        <v>40000</v>
      </c>
      <c r="I192" s="573">
        <f t="shared" si="53"/>
        <v>200</v>
      </c>
      <c r="J192" s="573">
        <f t="shared" si="53"/>
        <v>100</v>
      </c>
    </row>
    <row r="193" spans="1:10" ht="15.75" customHeight="1" x14ac:dyDescent="0.25">
      <c r="A193" s="768" t="s">
        <v>537</v>
      </c>
      <c r="B193" s="769"/>
      <c r="C193" s="770">
        <v>323</v>
      </c>
      <c r="D193" s="771" t="s">
        <v>57</v>
      </c>
      <c r="E193" s="772">
        <v>40000</v>
      </c>
      <c r="F193" s="600">
        <f>SUM(F194:F195)</f>
        <v>20000</v>
      </c>
      <c r="G193" s="600">
        <f t="shared" ref="G193:H193" si="55">SUM(G194:G195)</f>
        <v>40000</v>
      </c>
      <c r="H193" s="600">
        <f t="shared" si="55"/>
        <v>40000</v>
      </c>
      <c r="I193" s="573">
        <f t="shared" si="53"/>
        <v>200</v>
      </c>
      <c r="J193" s="573">
        <f t="shared" si="53"/>
        <v>100</v>
      </c>
    </row>
    <row r="194" spans="1:10" ht="15.75" customHeight="1" x14ac:dyDescent="0.2">
      <c r="A194" s="703" t="s">
        <v>537</v>
      </c>
      <c r="B194" s="804" t="s">
        <v>527</v>
      </c>
      <c r="C194" s="805">
        <v>3236</v>
      </c>
      <c r="D194" s="891" t="s">
        <v>62</v>
      </c>
      <c r="E194" s="807">
        <v>40000</v>
      </c>
      <c r="F194" s="898">
        <v>8500</v>
      </c>
      <c r="G194" s="898">
        <v>20000</v>
      </c>
      <c r="H194" s="898">
        <v>20000</v>
      </c>
      <c r="I194" s="573">
        <f t="shared" si="53"/>
        <v>235.29411764705884</v>
      </c>
      <c r="J194" s="573">
        <f t="shared" si="53"/>
        <v>100</v>
      </c>
    </row>
    <row r="195" spans="1:10" ht="15.75" customHeight="1" thickBot="1" x14ac:dyDescent="0.25">
      <c r="A195" s="810" t="s">
        <v>537</v>
      </c>
      <c r="B195" s="896" t="s">
        <v>531</v>
      </c>
      <c r="C195" s="897">
        <v>3236</v>
      </c>
      <c r="D195" s="776" t="s">
        <v>62</v>
      </c>
      <c r="E195" s="777">
        <v>40000</v>
      </c>
      <c r="F195" s="778">
        <v>11500</v>
      </c>
      <c r="G195" s="778">
        <v>20000</v>
      </c>
      <c r="H195" s="778">
        <v>20000</v>
      </c>
      <c r="I195" s="893">
        <f t="shared" si="53"/>
        <v>173.91304347826087</v>
      </c>
      <c r="J195" s="893">
        <f t="shared" si="53"/>
        <v>100</v>
      </c>
    </row>
    <row r="196" spans="1:10" s="940" customFormat="1" ht="30" x14ac:dyDescent="0.2">
      <c r="A196" s="935"/>
      <c r="B196" s="936"/>
      <c r="C196" s="934"/>
      <c r="D196" s="937" t="s">
        <v>539</v>
      </c>
      <c r="E196" s="938">
        <f>SUM(E197+E228)</f>
        <v>125000</v>
      </c>
      <c r="F196" s="938">
        <f>SUM(F197+F228)</f>
        <v>110000</v>
      </c>
      <c r="G196" s="938">
        <f t="shared" ref="G196:H196" si="56">SUM(G197+G228)</f>
        <v>115000</v>
      </c>
      <c r="H196" s="938">
        <f t="shared" si="56"/>
        <v>115000</v>
      </c>
      <c r="I196" s="939">
        <f t="shared" si="53"/>
        <v>104.54545454545455</v>
      </c>
      <c r="J196" s="939">
        <f t="shared" si="53"/>
        <v>100</v>
      </c>
    </row>
    <row r="197" spans="1:10" ht="15.75" customHeight="1" x14ac:dyDescent="0.25">
      <c r="A197" s="764"/>
      <c r="B197" s="659"/>
      <c r="C197" s="695"/>
      <c r="D197" s="779" t="s">
        <v>540</v>
      </c>
      <c r="E197" s="578">
        <f>SUM(E200+E204+E210+E216+E223)</f>
        <v>120000</v>
      </c>
      <c r="F197" s="578">
        <f>SUM(F200+F204+F210+F216+F223)</f>
        <v>105000</v>
      </c>
      <c r="G197" s="578">
        <f t="shared" ref="G197:H197" si="57">SUM(G200+G204+G210+G216+G223)</f>
        <v>110000</v>
      </c>
      <c r="H197" s="578">
        <f t="shared" si="57"/>
        <v>110000</v>
      </c>
      <c r="I197" s="573">
        <f t="shared" si="53"/>
        <v>104.76190476190477</v>
      </c>
      <c r="J197" s="573">
        <f t="shared" si="53"/>
        <v>100</v>
      </c>
    </row>
    <row r="198" spans="1:10" ht="15.75" customHeight="1" x14ac:dyDescent="0.25">
      <c r="A198" s="780"/>
      <c r="B198" s="603"/>
      <c r="C198" s="699"/>
      <c r="D198" s="752" t="s">
        <v>223</v>
      </c>
      <c r="E198" s="582"/>
      <c r="F198" s="582"/>
      <c r="G198" s="582"/>
      <c r="H198" s="582"/>
      <c r="I198" s="573"/>
      <c r="J198" s="573"/>
    </row>
    <row r="199" spans="1:10" ht="15.75" customHeight="1" x14ac:dyDescent="0.25">
      <c r="A199" s="780"/>
      <c r="B199" s="603"/>
      <c r="C199" s="699"/>
      <c r="D199" s="628" t="s">
        <v>224</v>
      </c>
      <c r="E199" s="584"/>
      <c r="F199" s="584"/>
      <c r="G199" s="584"/>
      <c r="H199" s="584"/>
      <c r="I199" s="1028">
        <f>AVERAGE(G200/F200*100)</f>
        <v>100</v>
      </c>
      <c r="J199" s="1028">
        <f>AVERAGE(H200/G200*100)</f>
        <v>100</v>
      </c>
    </row>
    <row r="200" spans="1:10" ht="15.75" customHeight="1" x14ac:dyDescent="0.25">
      <c r="A200" s="662"/>
      <c r="B200" s="603"/>
      <c r="C200" s="699"/>
      <c r="D200" s="753" t="s">
        <v>541</v>
      </c>
      <c r="E200" s="586">
        <v>50000</v>
      </c>
      <c r="F200" s="586">
        <f>SUM(F201)</f>
        <v>50000</v>
      </c>
      <c r="G200" s="586">
        <f t="shared" ref="G200:H202" si="58">SUM(G201)</f>
        <v>50000</v>
      </c>
      <c r="H200" s="586">
        <f t="shared" si="58"/>
        <v>50000</v>
      </c>
      <c r="I200" s="1030"/>
      <c r="J200" s="1030"/>
    </row>
    <row r="201" spans="1:10" ht="15.75" customHeight="1" x14ac:dyDescent="0.25">
      <c r="A201" s="687" t="s">
        <v>542</v>
      </c>
      <c r="B201" s="781"/>
      <c r="C201" s="782">
        <v>32</v>
      </c>
      <c r="D201" s="760" t="s">
        <v>189</v>
      </c>
      <c r="E201" s="745">
        <v>50000</v>
      </c>
      <c r="F201" s="600">
        <f>SUM(F202)</f>
        <v>50000</v>
      </c>
      <c r="G201" s="600">
        <f t="shared" si="58"/>
        <v>50000</v>
      </c>
      <c r="H201" s="600">
        <f t="shared" si="58"/>
        <v>50000</v>
      </c>
      <c r="I201" s="573">
        <f t="shared" si="53"/>
        <v>100</v>
      </c>
      <c r="J201" s="573">
        <f t="shared" si="53"/>
        <v>100</v>
      </c>
    </row>
    <row r="202" spans="1:10" ht="15.75" customHeight="1" x14ac:dyDescent="0.25">
      <c r="A202" s="687" t="s">
        <v>542</v>
      </c>
      <c r="B202" s="781"/>
      <c r="C202" s="782">
        <v>323</v>
      </c>
      <c r="D202" s="760" t="s">
        <v>57</v>
      </c>
      <c r="E202" s="745">
        <v>50000</v>
      </c>
      <c r="F202" s="600">
        <f>SUM(F203)</f>
        <v>50000</v>
      </c>
      <c r="G202" s="600">
        <f t="shared" si="58"/>
        <v>50000</v>
      </c>
      <c r="H202" s="600">
        <f t="shared" si="58"/>
        <v>50000</v>
      </c>
      <c r="I202" s="573">
        <f t="shared" si="53"/>
        <v>100</v>
      </c>
      <c r="J202" s="573">
        <f t="shared" si="53"/>
        <v>100</v>
      </c>
    </row>
    <row r="203" spans="1:10" ht="15.75" customHeight="1" x14ac:dyDescent="0.2">
      <c r="A203" s="783" t="s">
        <v>542</v>
      </c>
      <c r="B203" s="761" t="s">
        <v>535</v>
      </c>
      <c r="C203" s="762">
        <v>32396</v>
      </c>
      <c r="D203" s="598" t="s">
        <v>544</v>
      </c>
      <c r="E203" s="763">
        <v>50000</v>
      </c>
      <c r="F203" s="763">
        <v>50000</v>
      </c>
      <c r="G203" s="763">
        <v>50000</v>
      </c>
      <c r="H203" s="763">
        <v>50000</v>
      </c>
      <c r="I203" s="573">
        <f t="shared" si="53"/>
        <v>100</v>
      </c>
      <c r="J203" s="573">
        <f t="shared" si="53"/>
        <v>100</v>
      </c>
    </row>
    <row r="204" spans="1:10" ht="30.6" customHeight="1" x14ac:dyDescent="0.25">
      <c r="A204" s="784"/>
      <c r="B204" s="785"/>
      <c r="C204" s="786"/>
      <c r="D204" s="787" t="s">
        <v>545</v>
      </c>
      <c r="E204" s="788">
        <v>0</v>
      </c>
      <c r="F204" s="586">
        <f>SUM(F205)</f>
        <v>10000</v>
      </c>
      <c r="G204" s="586">
        <f t="shared" ref="G204:H206" si="59">SUM(G205)</f>
        <v>0</v>
      </c>
      <c r="H204" s="586">
        <f t="shared" si="59"/>
        <v>0</v>
      </c>
      <c r="I204" s="686">
        <v>0</v>
      </c>
      <c r="J204" s="686">
        <v>0</v>
      </c>
    </row>
    <row r="205" spans="1:10" ht="15.75" customHeight="1" x14ac:dyDescent="0.25">
      <c r="A205" s="687" t="s">
        <v>546</v>
      </c>
      <c r="B205" s="758"/>
      <c r="C205" s="759">
        <v>42</v>
      </c>
      <c r="D205" s="760" t="s">
        <v>97</v>
      </c>
      <c r="E205" s="754">
        <v>0</v>
      </c>
      <c r="F205" s="600">
        <f>SUM(F206)</f>
        <v>10000</v>
      </c>
      <c r="G205" s="600">
        <f t="shared" si="59"/>
        <v>0</v>
      </c>
      <c r="H205" s="600">
        <f t="shared" si="59"/>
        <v>0</v>
      </c>
      <c r="I205" s="573">
        <v>0</v>
      </c>
      <c r="J205" s="573">
        <v>0</v>
      </c>
    </row>
    <row r="206" spans="1:10" ht="15.75" customHeight="1" x14ac:dyDescent="0.25">
      <c r="A206" s="687" t="s">
        <v>546</v>
      </c>
      <c r="B206" s="758"/>
      <c r="C206" s="759">
        <v>426</v>
      </c>
      <c r="D206" s="760" t="s">
        <v>120</v>
      </c>
      <c r="E206" s="754">
        <v>0</v>
      </c>
      <c r="F206" s="600">
        <f>SUM(F207)</f>
        <v>10000</v>
      </c>
      <c r="G206" s="600">
        <f t="shared" si="59"/>
        <v>0</v>
      </c>
      <c r="H206" s="600">
        <f t="shared" si="59"/>
        <v>0</v>
      </c>
      <c r="I206" s="573">
        <v>0</v>
      </c>
      <c r="J206" s="573">
        <v>0</v>
      </c>
    </row>
    <row r="207" spans="1:10" ht="15.75" customHeight="1" x14ac:dyDescent="0.2">
      <c r="A207" s="692" t="s">
        <v>546</v>
      </c>
      <c r="B207" s="761" t="s">
        <v>538</v>
      </c>
      <c r="C207" s="762">
        <v>4264</v>
      </c>
      <c r="D207" s="789" t="s">
        <v>548</v>
      </c>
      <c r="E207" s="763">
        <v>0</v>
      </c>
      <c r="F207" s="763">
        <v>10000</v>
      </c>
      <c r="G207" s="763">
        <v>0</v>
      </c>
      <c r="H207" s="763">
        <v>0</v>
      </c>
      <c r="I207" s="573">
        <v>0</v>
      </c>
      <c r="J207" s="573">
        <v>0</v>
      </c>
    </row>
    <row r="208" spans="1:10" ht="15.75" customHeight="1" x14ac:dyDescent="0.25">
      <c r="A208" s="698"/>
      <c r="B208" s="603"/>
      <c r="C208" s="699"/>
      <c r="D208" s="700" t="s">
        <v>223</v>
      </c>
      <c r="E208" s="701"/>
      <c r="F208" s="701"/>
      <c r="G208" s="701"/>
      <c r="H208" s="701"/>
      <c r="I208" s="683"/>
      <c r="J208" s="683"/>
    </row>
    <row r="209" spans="1:10" ht="15.75" customHeight="1" x14ac:dyDescent="0.25">
      <c r="A209" s="698"/>
      <c r="B209" s="603"/>
      <c r="C209" s="699"/>
      <c r="D209" s="650" t="s">
        <v>226</v>
      </c>
      <c r="E209" s="731"/>
      <c r="F209" s="731"/>
      <c r="G209" s="731"/>
      <c r="H209" s="731"/>
      <c r="I209" s="684"/>
      <c r="J209" s="684"/>
    </row>
    <row r="210" spans="1:10" ht="15.75" customHeight="1" x14ac:dyDescent="0.25">
      <c r="A210" s="627"/>
      <c r="B210" s="603"/>
      <c r="C210" s="699"/>
      <c r="D210" s="743" t="s">
        <v>549</v>
      </c>
      <c r="E210" s="790">
        <v>5000</v>
      </c>
      <c r="F210" s="586">
        <f>SUM(F211)</f>
        <v>5000</v>
      </c>
      <c r="G210" s="586">
        <f t="shared" ref="G210:H212" si="60">SUM(G211)</f>
        <v>5000</v>
      </c>
      <c r="H210" s="586">
        <f t="shared" si="60"/>
        <v>5000</v>
      </c>
      <c r="I210" s="573">
        <f t="shared" ref="I210:J225" si="61">AVERAGE(G210/F210*100)</f>
        <v>100</v>
      </c>
      <c r="J210" s="573">
        <f t="shared" si="61"/>
        <v>100</v>
      </c>
    </row>
    <row r="211" spans="1:10" ht="15.75" customHeight="1" x14ac:dyDescent="0.25">
      <c r="A211" s="687" t="s">
        <v>550</v>
      </c>
      <c r="B211" s="781"/>
      <c r="C211" s="782">
        <v>38</v>
      </c>
      <c r="D211" s="590" t="s">
        <v>81</v>
      </c>
      <c r="E211" s="754">
        <v>5000</v>
      </c>
      <c r="F211" s="600">
        <f>SUM(F212)</f>
        <v>5000</v>
      </c>
      <c r="G211" s="600">
        <f t="shared" si="60"/>
        <v>5000</v>
      </c>
      <c r="H211" s="600">
        <f t="shared" si="60"/>
        <v>5000</v>
      </c>
      <c r="I211" s="573">
        <f t="shared" si="61"/>
        <v>100</v>
      </c>
      <c r="J211" s="573">
        <f t="shared" si="61"/>
        <v>100</v>
      </c>
    </row>
    <row r="212" spans="1:10" ht="15.75" customHeight="1" x14ac:dyDescent="0.25">
      <c r="A212" s="687" t="s">
        <v>550</v>
      </c>
      <c r="B212" s="781"/>
      <c r="C212" s="782">
        <v>381</v>
      </c>
      <c r="D212" s="594" t="s">
        <v>38</v>
      </c>
      <c r="E212" s="754">
        <v>5000</v>
      </c>
      <c r="F212" s="600">
        <f>SUM(F213)</f>
        <v>5000</v>
      </c>
      <c r="G212" s="600">
        <f t="shared" si="60"/>
        <v>5000</v>
      </c>
      <c r="H212" s="600">
        <f t="shared" si="60"/>
        <v>5000</v>
      </c>
      <c r="I212" s="573">
        <f t="shared" si="61"/>
        <v>100</v>
      </c>
      <c r="J212" s="573">
        <f t="shared" si="61"/>
        <v>100</v>
      </c>
    </row>
    <row r="213" spans="1:10" ht="15.75" customHeight="1" x14ac:dyDescent="0.2">
      <c r="A213" s="692" t="s">
        <v>550</v>
      </c>
      <c r="B213" s="761" t="s">
        <v>543</v>
      </c>
      <c r="C213" s="762">
        <v>3811</v>
      </c>
      <c r="D213" s="598" t="s">
        <v>86</v>
      </c>
      <c r="E213" s="693">
        <v>5000</v>
      </c>
      <c r="F213" s="693">
        <v>5000</v>
      </c>
      <c r="G213" s="693">
        <v>5000</v>
      </c>
      <c r="H213" s="693">
        <v>5000</v>
      </c>
      <c r="I213" s="573">
        <f t="shared" si="61"/>
        <v>100</v>
      </c>
      <c r="J213" s="573">
        <f t="shared" si="61"/>
        <v>100</v>
      </c>
    </row>
    <row r="214" spans="1:10" ht="15.75" customHeight="1" x14ac:dyDescent="0.25">
      <c r="A214" s="698"/>
      <c r="B214" s="603"/>
      <c r="C214" s="699"/>
      <c r="D214" s="700" t="s">
        <v>223</v>
      </c>
      <c r="E214" s="701"/>
      <c r="F214" s="701"/>
      <c r="G214" s="701"/>
      <c r="H214" s="701"/>
      <c r="I214" s="1028">
        <f>AVERAGE(G216/F216*100)</f>
        <v>200</v>
      </c>
      <c r="J214" s="1033">
        <f>AVERAGE(H216/G216*100)</f>
        <v>100</v>
      </c>
    </row>
    <row r="215" spans="1:10" ht="15.75" customHeight="1" x14ac:dyDescent="0.25">
      <c r="A215" s="698"/>
      <c r="B215" s="603"/>
      <c r="C215" s="699"/>
      <c r="D215" s="650" t="s">
        <v>206</v>
      </c>
      <c r="E215" s="731"/>
      <c r="F215" s="731"/>
      <c r="G215" s="731"/>
      <c r="H215" s="731"/>
      <c r="I215" s="1031"/>
      <c r="J215" s="1034"/>
    </row>
    <row r="216" spans="1:10" ht="15.75" customHeight="1" x14ac:dyDescent="0.25">
      <c r="A216" s="627"/>
      <c r="B216" s="603"/>
      <c r="C216" s="699"/>
      <c r="D216" s="743" t="s">
        <v>552</v>
      </c>
      <c r="E216" s="790">
        <v>20000</v>
      </c>
      <c r="F216" s="586">
        <f>SUM(F217)</f>
        <v>5000</v>
      </c>
      <c r="G216" s="586">
        <f t="shared" ref="G216:H218" si="62">SUM(G217)</f>
        <v>10000</v>
      </c>
      <c r="H216" s="586">
        <f t="shared" si="62"/>
        <v>10000</v>
      </c>
      <c r="I216" s="1032"/>
      <c r="J216" s="1035"/>
    </row>
    <row r="217" spans="1:10" ht="15.75" customHeight="1" x14ac:dyDescent="0.25">
      <c r="A217" s="687" t="s">
        <v>553</v>
      </c>
      <c r="B217" s="781"/>
      <c r="C217" s="593">
        <v>32</v>
      </c>
      <c r="D217" s="590" t="s">
        <v>189</v>
      </c>
      <c r="E217" s="754">
        <v>20000</v>
      </c>
      <c r="F217" s="600">
        <f>SUM(F218)</f>
        <v>5000</v>
      </c>
      <c r="G217" s="600">
        <f t="shared" si="62"/>
        <v>10000</v>
      </c>
      <c r="H217" s="600">
        <f t="shared" si="62"/>
        <v>10000</v>
      </c>
      <c r="I217" s="573">
        <f t="shared" si="61"/>
        <v>200</v>
      </c>
      <c r="J217" s="573">
        <f t="shared" si="61"/>
        <v>100</v>
      </c>
    </row>
    <row r="218" spans="1:10" ht="15.75" customHeight="1" x14ac:dyDescent="0.25">
      <c r="A218" s="687" t="s">
        <v>553</v>
      </c>
      <c r="B218" s="781"/>
      <c r="C218" s="593">
        <v>322</v>
      </c>
      <c r="D218" s="594" t="s">
        <v>53</v>
      </c>
      <c r="E218" s="754">
        <v>20000</v>
      </c>
      <c r="F218" s="600">
        <f>SUM(F219)</f>
        <v>5000</v>
      </c>
      <c r="G218" s="600">
        <f t="shared" si="62"/>
        <v>10000</v>
      </c>
      <c r="H218" s="600">
        <f t="shared" si="62"/>
        <v>10000</v>
      </c>
      <c r="I218" s="573">
        <f t="shared" si="61"/>
        <v>200</v>
      </c>
      <c r="J218" s="573">
        <f t="shared" si="61"/>
        <v>100</v>
      </c>
    </row>
    <row r="219" spans="1:10" ht="15.75" customHeight="1" thickBot="1" x14ac:dyDescent="0.25">
      <c r="A219" s="791" t="s">
        <v>553</v>
      </c>
      <c r="B219" s="792" t="s">
        <v>547</v>
      </c>
      <c r="C219" s="793">
        <v>3227</v>
      </c>
      <c r="D219" s="644" t="s">
        <v>555</v>
      </c>
      <c r="E219" s="794">
        <v>20000</v>
      </c>
      <c r="F219" s="794">
        <v>5000</v>
      </c>
      <c r="G219" s="794">
        <v>10000</v>
      </c>
      <c r="H219" s="794">
        <v>10000</v>
      </c>
      <c r="I219" s="573">
        <f t="shared" si="61"/>
        <v>200</v>
      </c>
      <c r="J219" s="573">
        <f t="shared" si="61"/>
        <v>100</v>
      </c>
    </row>
    <row r="220" spans="1:10" ht="15.75" customHeight="1" x14ac:dyDescent="0.25">
      <c r="A220" s="698"/>
      <c r="B220" s="603"/>
      <c r="C220" s="699"/>
      <c r="D220" s="700" t="s">
        <v>223</v>
      </c>
      <c r="E220" s="701"/>
      <c r="F220" s="701"/>
      <c r="G220" s="701"/>
      <c r="H220" s="701"/>
      <c r="I220" s="573"/>
      <c r="J220" s="573"/>
    </row>
    <row r="221" spans="1:10" ht="15.75" customHeight="1" x14ac:dyDescent="0.25">
      <c r="A221" s="698"/>
      <c r="B221" s="603"/>
      <c r="C221" s="699"/>
      <c r="D221" s="628" t="s">
        <v>229</v>
      </c>
      <c r="E221" s="682"/>
      <c r="F221" s="682"/>
      <c r="G221" s="682"/>
      <c r="H221" s="682"/>
      <c r="I221" s="573"/>
      <c r="J221" s="573"/>
    </row>
    <row r="222" spans="1:10" ht="15.75" customHeight="1" x14ac:dyDescent="0.25">
      <c r="A222" s="698"/>
      <c r="B222" s="603"/>
      <c r="C222" s="699"/>
      <c r="D222" s="1036" t="s">
        <v>556</v>
      </c>
      <c r="E222" s="682"/>
      <c r="F222" s="682"/>
      <c r="G222" s="682"/>
      <c r="H222" s="682"/>
      <c r="I222" s="573"/>
      <c r="J222" s="573"/>
    </row>
    <row r="223" spans="1:10" ht="20.25" customHeight="1" x14ac:dyDescent="0.25">
      <c r="A223" s="627"/>
      <c r="B223" s="603"/>
      <c r="C223" s="699"/>
      <c r="D223" s="1037"/>
      <c r="E223" s="685">
        <v>45000</v>
      </c>
      <c r="F223" s="586">
        <f>SUM(F224)</f>
        <v>35000</v>
      </c>
      <c r="G223" s="586">
        <f t="shared" ref="G223:H224" si="63">SUM(G224)</f>
        <v>45000</v>
      </c>
      <c r="H223" s="586">
        <f t="shared" si="63"/>
        <v>45000</v>
      </c>
      <c r="I223" s="573">
        <f t="shared" si="61"/>
        <v>128.57142857142858</v>
      </c>
      <c r="J223" s="573">
        <f t="shared" si="61"/>
        <v>100</v>
      </c>
    </row>
    <row r="224" spans="1:10" ht="15.75" customHeight="1" x14ac:dyDescent="0.25">
      <c r="A224" s="687" t="s">
        <v>557</v>
      </c>
      <c r="B224" s="781"/>
      <c r="C224" s="593">
        <v>32</v>
      </c>
      <c r="D224" s="590" t="s">
        <v>189</v>
      </c>
      <c r="E224" s="795">
        <v>45000</v>
      </c>
      <c r="F224" s="600">
        <f>SUM(F225)</f>
        <v>35000</v>
      </c>
      <c r="G224" s="600">
        <f t="shared" si="63"/>
        <v>45000</v>
      </c>
      <c r="H224" s="600">
        <f t="shared" si="63"/>
        <v>45000</v>
      </c>
      <c r="I224" s="573">
        <f t="shared" si="61"/>
        <v>128.57142857142858</v>
      </c>
      <c r="J224" s="573">
        <f t="shared" si="61"/>
        <v>100</v>
      </c>
    </row>
    <row r="225" spans="1:10" ht="15.75" customHeight="1" x14ac:dyDescent="0.25">
      <c r="A225" s="687" t="s">
        <v>557</v>
      </c>
      <c r="B225" s="781"/>
      <c r="C225" s="593">
        <v>323</v>
      </c>
      <c r="D225" s="594" t="s">
        <v>120</v>
      </c>
      <c r="E225" s="795">
        <v>45000</v>
      </c>
      <c r="F225" s="600">
        <f>SUM(F226:F227)</f>
        <v>35000</v>
      </c>
      <c r="G225" s="600">
        <f t="shared" ref="G225:H225" si="64">SUM(G226:G227)</f>
        <v>45000</v>
      </c>
      <c r="H225" s="600">
        <f t="shared" si="64"/>
        <v>45000</v>
      </c>
      <c r="I225" s="573">
        <f t="shared" si="61"/>
        <v>128.57142857142858</v>
      </c>
      <c r="J225" s="573">
        <f t="shared" si="61"/>
        <v>100</v>
      </c>
    </row>
    <row r="226" spans="1:10" ht="15.75" customHeight="1" x14ac:dyDescent="0.2">
      <c r="A226" s="692" t="s">
        <v>557</v>
      </c>
      <c r="B226" s="761" t="s">
        <v>551</v>
      </c>
      <c r="C226" s="631">
        <v>3237</v>
      </c>
      <c r="D226" s="601" t="s">
        <v>63</v>
      </c>
      <c r="E226" s="796">
        <v>15000</v>
      </c>
      <c r="F226" s="796">
        <v>15000</v>
      </c>
      <c r="G226" s="796">
        <v>15000</v>
      </c>
      <c r="H226" s="796">
        <v>15000</v>
      </c>
      <c r="I226" s="573">
        <f t="shared" ref="I226:J241" si="65">AVERAGE(G226/F226*100)</f>
        <v>100</v>
      </c>
      <c r="J226" s="573">
        <f t="shared" si="65"/>
        <v>100</v>
      </c>
    </row>
    <row r="227" spans="1:10" ht="15.75" customHeight="1" x14ac:dyDescent="0.2">
      <c r="A227" s="692" t="s">
        <v>557</v>
      </c>
      <c r="B227" s="761" t="s">
        <v>554</v>
      </c>
      <c r="C227" s="631">
        <v>3237</v>
      </c>
      <c r="D227" s="601" t="s">
        <v>230</v>
      </c>
      <c r="E227" s="796">
        <v>30000</v>
      </c>
      <c r="F227" s="796">
        <v>20000</v>
      </c>
      <c r="G227" s="796">
        <v>30000</v>
      </c>
      <c r="H227" s="796">
        <v>30000</v>
      </c>
      <c r="I227" s="573">
        <f t="shared" si="65"/>
        <v>150</v>
      </c>
      <c r="J227" s="573">
        <f t="shared" si="65"/>
        <v>100</v>
      </c>
    </row>
    <row r="228" spans="1:10" ht="15.75" customHeight="1" x14ac:dyDescent="0.25">
      <c r="A228" s="764"/>
      <c r="B228" s="659"/>
      <c r="C228" s="695"/>
      <c r="D228" s="696" t="s">
        <v>560</v>
      </c>
      <c r="E228" s="678">
        <v>5000</v>
      </c>
      <c r="F228" s="678">
        <f>SUM(F231)</f>
        <v>5000</v>
      </c>
      <c r="G228" s="678">
        <f t="shared" ref="G228:H228" si="66">SUM(G231)</f>
        <v>5000</v>
      </c>
      <c r="H228" s="678">
        <f t="shared" si="66"/>
        <v>5000</v>
      </c>
      <c r="I228" s="573">
        <f t="shared" si="65"/>
        <v>100</v>
      </c>
      <c r="J228" s="573">
        <f t="shared" si="65"/>
        <v>100</v>
      </c>
    </row>
    <row r="229" spans="1:10" ht="15.75" customHeight="1" x14ac:dyDescent="0.25">
      <c r="A229" s="780"/>
      <c r="B229" s="603"/>
      <c r="C229" s="699"/>
      <c r="D229" s="700" t="s">
        <v>187</v>
      </c>
      <c r="E229" s="701"/>
      <c r="F229" s="701"/>
      <c r="G229" s="701"/>
      <c r="H229" s="701"/>
      <c r="I229" s="1028">
        <f>AVERAGE(G231/F231*100)</f>
        <v>100</v>
      </c>
      <c r="J229" s="1033">
        <f>AVERAGE(H231/G231*100)</f>
        <v>100</v>
      </c>
    </row>
    <row r="230" spans="1:10" ht="15.75" customHeight="1" x14ac:dyDescent="0.25">
      <c r="A230" s="780"/>
      <c r="B230" s="603"/>
      <c r="C230" s="699"/>
      <c r="D230" s="650" t="s">
        <v>226</v>
      </c>
      <c r="E230" s="731"/>
      <c r="F230" s="731"/>
      <c r="G230" s="731"/>
      <c r="H230" s="731"/>
      <c r="I230" s="1031"/>
      <c r="J230" s="1034"/>
    </row>
    <row r="231" spans="1:10" ht="15.75" customHeight="1" x14ac:dyDescent="0.25">
      <c r="A231" s="662"/>
      <c r="B231" s="603"/>
      <c r="C231" s="699"/>
      <c r="D231" s="743" t="s">
        <v>561</v>
      </c>
      <c r="E231" s="790">
        <v>5000</v>
      </c>
      <c r="F231" s="586">
        <f>SUM(F232)</f>
        <v>5000</v>
      </c>
      <c r="G231" s="586">
        <f t="shared" ref="G231:H233" si="67">SUM(G232)</f>
        <v>5000</v>
      </c>
      <c r="H231" s="586">
        <f t="shared" si="67"/>
        <v>5000</v>
      </c>
      <c r="I231" s="1032"/>
      <c r="J231" s="1035"/>
    </row>
    <row r="232" spans="1:10" ht="15.75" customHeight="1" x14ac:dyDescent="0.25">
      <c r="A232" s="687" t="s">
        <v>562</v>
      </c>
      <c r="B232" s="781"/>
      <c r="C232" s="782">
        <v>36</v>
      </c>
      <c r="D232" s="594" t="s">
        <v>227</v>
      </c>
      <c r="E232" s="795">
        <v>5000</v>
      </c>
      <c r="F232" s="600">
        <f>SUM(F233)</f>
        <v>5000</v>
      </c>
      <c r="G232" s="600">
        <f t="shared" si="67"/>
        <v>5000</v>
      </c>
      <c r="H232" s="600">
        <f t="shared" si="67"/>
        <v>5000</v>
      </c>
      <c r="I232" s="573">
        <f t="shared" si="65"/>
        <v>100</v>
      </c>
      <c r="J232" s="573">
        <f t="shared" ref="J232:J241" si="68">AVERAGE(H234/G234*100)</f>
        <v>100</v>
      </c>
    </row>
    <row r="233" spans="1:10" ht="15.75" customHeight="1" x14ac:dyDescent="0.25">
      <c r="A233" s="687" t="s">
        <v>562</v>
      </c>
      <c r="B233" s="797"/>
      <c r="C233" s="665">
        <v>363</v>
      </c>
      <c r="D233" s="594" t="s">
        <v>142</v>
      </c>
      <c r="E233" s="690">
        <v>5000</v>
      </c>
      <c r="F233" s="600">
        <f>SUM(F234)</f>
        <v>5000</v>
      </c>
      <c r="G233" s="600">
        <f t="shared" si="67"/>
        <v>5000</v>
      </c>
      <c r="H233" s="600">
        <f t="shared" si="67"/>
        <v>5000</v>
      </c>
      <c r="I233" s="573">
        <f t="shared" si="65"/>
        <v>100</v>
      </c>
      <c r="J233" s="573">
        <f t="shared" si="68"/>
        <v>100</v>
      </c>
    </row>
    <row r="234" spans="1:10" ht="15.75" customHeight="1" x14ac:dyDescent="0.2">
      <c r="A234" s="692" t="s">
        <v>562</v>
      </c>
      <c r="B234" s="798" t="s">
        <v>558</v>
      </c>
      <c r="C234" s="671">
        <v>36314</v>
      </c>
      <c r="D234" s="598" t="s">
        <v>564</v>
      </c>
      <c r="E234" s="693">
        <v>5000</v>
      </c>
      <c r="F234" s="693">
        <v>5000</v>
      </c>
      <c r="G234" s="693">
        <v>5000</v>
      </c>
      <c r="H234" s="693">
        <v>5000</v>
      </c>
      <c r="I234" s="573">
        <f t="shared" si="65"/>
        <v>100</v>
      </c>
      <c r="J234" s="573">
        <f t="shared" si="68"/>
        <v>100</v>
      </c>
    </row>
    <row r="235" spans="1:10" s="931" customFormat="1" ht="15" x14ac:dyDescent="0.25">
      <c r="A235" s="799"/>
      <c r="B235" s="932"/>
      <c r="C235" s="928"/>
      <c r="D235" s="929" t="s">
        <v>565</v>
      </c>
      <c r="E235" s="800">
        <f>SUM(E236+E243+E260+E269)</f>
        <v>334000</v>
      </c>
      <c r="F235" s="800">
        <f>SUM(F236+F243+F260+F269)</f>
        <v>425000</v>
      </c>
      <c r="G235" s="800">
        <f t="shared" ref="G235:H235" si="69">SUM(G236+G243+G260+G269)</f>
        <v>328000</v>
      </c>
      <c r="H235" s="800">
        <f t="shared" si="69"/>
        <v>328000</v>
      </c>
      <c r="I235" s="930">
        <f t="shared" si="65"/>
        <v>77.17647058823529</v>
      </c>
      <c r="J235" s="930" t="e">
        <f t="shared" si="68"/>
        <v>#DIV/0!</v>
      </c>
    </row>
    <row r="236" spans="1:10" ht="15.75" customHeight="1" x14ac:dyDescent="0.25">
      <c r="A236" s="694"/>
      <c r="B236" s="676"/>
      <c r="C236" s="695"/>
      <c r="D236" s="696" t="s">
        <v>566</v>
      </c>
      <c r="E236" s="678">
        <v>200000</v>
      </c>
      <c r="F236" s="678">
        <f>SUM(F239)</f>
        <v>250000</v>
      </c>
      <c r="G236" s="678">
        <f t="shared" ref="G236:H236" si="70">SUM(G239)</f>
        <v>200000</v>
      </c>
      <c r="H236" s="678">
        <f t="shared" si="70"/>
        <v>200000</v>
      </c>
      <c r="I236" s="573">
        <f t="shared" si="65"/>
        <v>80</v>
      </c>
      <c r="J236" s="573" t="e">
        <f t="shared" si="68"/>
        <v>#DIV/0!</v>
      </c>
    </row>
    <row r="237" spans="1:10" ht="15.75" customHeight="1" x14ac:dyDescent="0.25">
      <c r="A237" s="627"/>
      <c r="B237" s="603"/>
      <c r="C237" s="699"/>
      <c r="D237" s="700" t="s">
        <v>567</v>
      </c>
      <c r="E237" s="899">
        <v>200000</v>
      </c>
      <c r="F237" s="900"/>
      <c r="G237" s="900"/>
      <c r="H237" s="729"/>
      <c r="I237" s="902"/>
      <c r="J237" s="573"/>
    </row>
    <row r="238" spans="1:10" ht="15.75" customHeight="1" x14ac:dyDescent="0.25">
      <c r="A238" s="627"/>
      <c r="B238" s="603"/>
      <c r="C238" s="699"/>
      <c r="D238" s="742" t="s">
        <v>206</v>
      </c>
      <c r="E238" s="899">
        <v>200000</v>
      </c>
      <c r="F238" s="901"/>
      <c r="G238" s="901"/>
      <c r="H238" s="731"/>
      <c r="I238" s="902"/>
      <c r="J238" s="573"/>
    </row>
    <row r="239" spans="1:10" ht="15.75" customHeight="1" x14ac:dyDescent="0.25">
      <c r="A239" s="627"/>
      <c r="B239" s="603"/>
      <c r="C239" s="699"/>
      <c r="D239" s="743" t="s">
        <v>568</v>
      </c>
      <c r="E239" s="899">
        <v>200000</v>
      </c>
      <c r="F239" s="586">
        <f>SUM(F240)</f>
        <v>250000</v>
      </c>
      <c r="G239" s="586">
        <f t="shared" ref="G239:H241" si="71">SUM(G240)</f>
        <v>200000</v>
      </c>
      <c r="H239" s="586">
        <f t="shared" si="71"/>
        <v>200000</v>
      </c>
      <c r="I239" s="902">
        <f t="shared" si="65"/>
        <v>80</v>
      </c>
      <c r="J239" s="573">
        <f t="shared" si="68"/>
        <v>100</v>
      </c>
    </row>
    <row r="240" spans="1:10" ht="15.75" customHeight="1" x14ac:dyDescent="0.25">
      <c r="A240" s="629" t="s">
        <v>569</v>
      </c>
      <c r="B240" s="592"/>
      <c r="C240" s="593">
        <v>38</v>
      </c>
      <c r="D240" s="590" t="s">
        <v>81</v>
      </c>
      <c r="E240" s="801">
        <v>200000</v>
      </c>
      <c r="F240" s="600">
        <f>SUM(F241)</f>
        <v>250000</v>
      </c>
      <c r="G240" s="600">
        <f t="shared" si="71"/>
        <v>200000</v>
      </c>
      <c r="H240" s="600">
        <f t="shared" si="71"/>
        <v>200000</v>
      </c>
      <c r="I240" s="573">
        <f t="shared" si="65"/>
        <v>80</v>
      </c>
      <c r="J240" s="573">
        <f t="shared" si="68"/>
        <v>100</v>
      </c>
    </row>
    <row r="241" spans="1:10" ht="15.75" customHeight="1" x14ac:dyDescent="0.25">
      <c r="A241" s="629" t="s">
        <v>569</v>
      </c>
      <c r="B241" s="592"/>
      <c r="C241" s="593">
        <v>381</v>
      </c>
      <c r="D241" s="594" t="s">
        <v>38</v>
      </c>
      <c r="E241" s="801">
        <v>200000</v>
      </c>
      <c r="F241" s="600">
        <f>SUM(F242)</f>
        <v>250000</v>
      </c>
      <c r="G241" s="600">
        <f t="shared" si="71"/>
        <v>200000</v>
      </c>
      <c r="H241" s="600">
        <f t="shared" si="71"/>
        <v>200000</v>
      </c>
      <c r="I241" s="573">
        <f t="shared" si="65"/>
        <v>80</v>
      </c>
      <c r="J241" s="573">
        <f t="shared" si="68"/>
        <v>100</v>
      </c>
    </row>
    <row r="242" spans="1:10" ht="15.75" customHeight="1" x14ac:dyDescent="0.2">
      <c r="A242" s="735" t="s">
        <v>569</v>
      </c>
      <c r="B242" s="596" t="s">
        <v>559</v>
      </c>
      <c r="C242" s="597">
        <v>38115</v>
      </c>
      <c r="D242" s="598" t="s">
        <v>85</v>
      </c>
      <c r="E242" s="740">
        <v>200000</v>
      </c>
      <c r="F242" s="740">
        <v>250000</v>
      </c>
      <c r="G242" s="740">
        <v>200000</v>
      </c>
      <c r="H242" s="740">
        <v>200000</v>
      </c>
      <c r="I242" s="573">
        <f t="shared" ref="I242:J260" si="72">AVERAGE(G242/F242*100)</f>
        <v>80</v>
      </c>
      <c r="J242" s="573">
        <f t="shared" si="72"/>
        <v>100</v>
      </c>
    </row>
    <row r="243" spans="1:10" ht="15.75" customHeight="1" x14ac:dyDescent="0.25">
      <c r="A243" s="694"/>
      <c r="B243" s="659"/>
      <c r="C243" s="695"/>
      <c r="D243" s="696" t="s">
        <v>571</v>
      </c>
      <c r="E243" s="802">
        <f>SUM(E246+E252)</f>
        <v>45000</v>
      </c>
      <c r="F243" s="802">
        <f>SUM(F246+F252)</f>
        <v>47000</v>
      </c>
      <c r="G243" s="802">
        <f t="shared" ref="G243:H243" si="73">SUM(G246+G252)</f>
        <v>45000</v>
      </c>
      <c r="H243" s="802">
        <f t="shared" si="73"/>
        <v>45000</v>
      </c>
      <c r="I243" s="573">
        <f t="shared" si="72"/>
        <v>95.744680851063833</v>
      </c>
      <c r="J243" s="573">
        <f t="shared" si="72"/>
        <v>100</v>
      </c>
    </row>
    <row r="244" spans="1:10" ht="15.75" customHeight="1" x14ac:dyDescent="0.25">
      <c r="A244" s="627"/>
      <c r="B244" s="603"/>
      <c r="C244" s="699"/>
      <c r="D244" s="700" t="s">
        <v>572</v>
      </c>
      <c r="E244" s="582"/>
      <c r="F244" s="582"/>
      <c r="G244" s="582"/>
      <c r="H244" s="582"/>
      <c r="I244" s="1028">
        <f>AVERAGE(G246/F246*100)</f>
        <v>100</v>
      </c>
      <c r="J244" s="1033">
        <f>AVERAGE(H246/G246*100)</f>
        <v>100</v>
      </c>
    </row>
    <row r="245" spans="1:10" ht="15.75" customHeight="1" x14ac:dyDescent="0.25">
      <c r="A245" s="627"/>
      <c r="B245" s="603"/>
      <c r="C245" s="699"/>
      <c r="D245" s="650" t="s">
        <v>218</v>
      </c>
      <c r="E245" s="584"/>
      <c r="F245" s="584"/>
      <c r="G245" s="584"/>
      <c r="H245" s="584"/>
      <c r="I245" s="1031"/>
      <c r="J245" s="1034"/>
    </row>
    <row r="246" spans="1:10" ht="15.75" customHeight="1" x14ac:dyDescent="0.25">
      <c r="A246" s="627"/>
      <c r="B246" s="603"/>
      <c r="C246" s="699"/>
      <c r="D246" s="743" t="s">
        <v>236</v>
      </c>
      <c r="E246" s="586">
        <v>20000</v>
      </c>
      <c r="F246" s="586">
        <f>SUM(F247)</f>
        <v>20000</v>
      </c>
      <c r="G246" s="586">
        <f t="shared" ref="G246:H248" si="74">SUM(G247)</f>
        <v>20000</v>
      </c>
      <c r="H246" s="586">
        <f t="shared" si="74"/>
        <v>20000</v>
      </c>
      <c r="I246" s="1032"/>
      <c r="J246" s="1035"/>
    </row>
    <row r="247" spans="1:10" ht="15.75" customHeight="1" x14ac:dyDescent="0.25">
      <c r="A247" s="629" t="s">
        <v>573</v>
      </c>
      <c r="B247" s="592"/>
      <c r="C247" s="593">
        <v>38</v>
      </c>
      <c r="D247" s="590" t="s">
        <v>81</v>
      </c>
      <c r="E247" s="734">
        <v>20000</v>
      </c>
      <c r="F247" s="600">
        <f>SUM(F248)</f>
        <v>20000</v>
      </c>
      <c r="G247" s="600">
        <f t="shared" si="74"/>
        <v>20000</v>
      </c>
      <c r="H247" s="600">
        <f t="shared" si="74"/>
        <v>20000</v>
      </c>
      <c r="I247" s="573">
        <f t="shared" si="72"/>
        <v>100</v>
      </c>
      <c r="J247" s="573">
        <f>AVERAGE(H249/G249*100)</f>
        <v>100</v>
      </c>
    </row>
    <row r="248" spans="1:10" ht="15.75" customHeight="1" x14ac:dyDescent="0.25">
      <c r="A248" s="629" t="s">
        <v>573</v>
      </c>
      <c r="B248" s="592"/>
      <c r="C248" s="593">
        <v>381</v>
      </c>
      <c r="D248" s="594" t="s">
        <v>38</v>
      </c>
      <c r="E248" s="734">
        <v>20000</v>
      </c>
      <c r="F248" s="600">
        <f>SUM(F249)</f>
        <v>20000</v>
      </c>
      <c r="G248" s="600">
        <f t="shared" si="74"/>
        <v>20000</v>
      </c>
      <c r="H248" s="600">
        <f t="shared" si="74"/>
        <v>20000</v>
      </c>
      <c r="I248" s="573">
        <f t="shared" si="72"/>
        <v>100</v>
      </c>
      <c r="J248" s="573">
        <f t="shared" si="72"/>
        <v>100</v>
      </c>
    </row>
    <row r="249" spans="1:10" ht="15.75" customHeight="1" x14ac:dyDescent="0.2">
      <c r="A249" s="735" t="s">
        <v>573</v>
      </c>
      <c r="B249" s="596" t="s">
        <v>563</v>
      </c>
      <c r="C249" s="597">
        <v>38119</v>
      </c>
      <c r="D249" s="598" t="s">
        <v>86</v>
      </c>
      <c r="E249" s="737">
        <v>20000</v>
      </c>
      <c r="F249" s="737">
        <v>20000</v>
      </c>
      <c r="G249" s="737">
        <v>20000</v>
      </c>
      <c r="H249" s="737">
        <v>20000</v>
      </c>
      <c r="I249" s="573">
        <f t="shared" si="72"/>
        <v>100</v>
      </c>
      <c r="J249" s="573">
        <f t="shared" si="72"/>
        <v>100</v>
      </c>
    </row>
    <row r="250" spans="1:10" ht="15.75" customHeight="1" x14ac:dyDescent="0.25">
      <c r="A250" s="627"/>
      <c r="B250" s="603"/>
      <c r="C250" s="699"/>
      <c r="D250" s="700" t="s">
        <v>575</v>
      </c>
      <c r="E250" s="582"/>
      <c r="F250" s="582"/>
      <c r="G250" s="582"/>
      <c r="H250" s="582"/>
      <c r="I250" s="1028">
        <f>AVERAGE(G252/F252*100)</f>
        <v>92.592592592592595</v>
      </c>
      <c r="J250" s="1033">
        <f>AVERAGE(H252/G252*100)</f>
        <v>100</v>
      </c>
    </row>
    <row r="251" spans="1:10" ht="15.75" customHeight="1" x14ac:dyDescent="0.25">
      <c r="A251" s="627"/>
      <c r="B251" s="603"/>
      <c r="C251" s="699"/>
      <c r="D251" s="650" t="s">
        <v>239</v>
      </c>
      <c r="E251" s="584"/>
      <c r="F251" s="584"/>
      <c r="G251" s="584"/>
      <c r="H251" s="584"/>
      <c r="I251" s="1031"/>
      <c r="J251" s="1034"/>
    </row>
    <row r="252" spans="1:10" ht="15.75" customHeight="1" x14ac:dyDescent="0.25">
      <c r="A252" s="627"/>
      <c r="B252" s="603"/>
      <c r="C252" s="699"/>
      <c r="D252" s="743" t="s">
        <v>236</v>
      </c>
      <c r="E252" s="586">
        <v>25000</v>
      </c>
      <c r="F252" s="586">
        <f>SUM(F253)</f>
        <v>27000</v>
      </c>
      <c r="G252" s="586">
        <f t="shared" ref="G252:H252" si="75">SUM(G253)</f>
        <v>25000</v>
      </c>
      <c r="H252" s="586">
        <f t="shared" si="75"/>
        <v>25000</v>
      </c>
      <c r="I252" s="1032"/>
      <c r="J252" s="1035"/>
    </row>
    <row r="253" spans="1:10" ht="15.75" customHeight="1" x14ac:dyDescent="0.25">
      <c r="A253" s="663" t="s">
        <v>576</v>
      </c>
      <c r="B253" s="664"/>
      <c r="C253" s="803">
        <v>32</v>
      </c>
      <c r="D253" s="760" t="s">
        <v>189</v>
      </c>
      <c r="E253" s="667">
        <v>25000</v>
      </c>
      <c r="F253" s="667">
        <f>SUM(F254+F257)</f>
        <v>27000</v>
      </c>
      <c r="G253" s="667">
        <f t="shared" ref="G253:H253" si="76">SUM(G254+G257)</f>
        <v>25000</v>
      </c>
      <c r="H253" s="667">
        <f t="shared" si="76"/>
        <v>25000</v>
      </c>
      <c r="I253" s="573">
        <f t="shared" si="72"/>
        <v>92.592592592592595</v>
      </c>
      <c r="J253" s="573">
        <f>AVERAGE(H255/G255*100)</f>
        <v>100</v>
      </c>
    </row>
    <row r="254" spans="1:10" ht="15.75" customHeight="1" x14ac:dyDescent="0.25">
      <c r="A254" s="663" t="s">
        <v>576</v>
      </c>
      <c r="B254" s="664"/>
      <c r="C254" s="803">
        <v>323</v>
      </c>
      <c r="D254" s="760" t="s">
        <v>57</v>
      </c>
      <c r="E254" s="667">
        <v>8000</v>
      </c>
      <c r="F254" s="600">
        <f>SUM(F255:F256)</f>
        <v>15000</v>
      </c>
      <c r="G254" s="600">
        <f t="shared" ref="G254:H254" si="77">SUM(G255:G256)</f>
        <v>8000</v>
      </c>
      <c r="H254" s="600">
        <f t="shared" si="77"/>
        <v>8000</v>
      </c>
      <c r="I254" s="573">
        <f t="shared" si="72"/>
        <v>53.333333333333336</v>
      </c>
      <c r="J254" s="573">
        <f>AVERAGE(H256/G256*100)</f>
        <v>100</v>
      </c>
    </row>
    <row r="255" spans="1:10" ht="15.75" customHeight="1" x14ac:dyDescent="0.2">
      <c r="A255" s="703"/>
      <c r="B255" s="804" t="s">
        <v>570</v>
      </c>
      <c r="C255" s="805">
        <v>3233</v>
      </c>
      <c r="D255" s="806" t="s">
        <v>60</v>
      </c>
      <c r="E255" s="807">
        <v>5000</v>
      </c>
      <c r="F255" s="807">
        <v>5000</v>
      </c>
      <c r="G255" s="807">
        <v>5000</v>
      </c>
      <c r="H255" s="807">
        <v>5000</v>
      </c>
      <c r="I255" s="573">
        <f t="shared" si="72"/>
        <v>100</v>
      </c>
      <c r="J255" s="573">
        <f>AVERAGE(H257/G257*100)</f>
        <v>100</v>
      </c>
    </row>
    <row r="256" spans="1:10" ht="15.75" customHeight="1" x14ac:dyDescent="0.2">
      <c r="A256" s="703" t="s">
        <v>576</v>
      </c>
      <c r="B256" s="672" t="s">
        <v>574</v>
      </c>
      <c r="C256" s="808">
        <v>3239</v>
      </c>
      <c r="D256" s="809" t="s">
        <v>65</v>
      </c>
      <c r="E256" s="693">
        <v>3000</v>
      </c>
      <c r="F256" s="693">
        <v>10000</v>
      </c>
      <c r="G256" s="693">
        <v>3000</v>
      </c>
      <c r="H256" s="693">
        <v>3000</v>
      </c>
      <c r="I256" s="573">
        <f t="shared" si="72"/>
        <v>30</v>
      </c>
      <c r="J256" s="573">
        <f>AVERAGE(H258/G258*100)</f>
        <v>100</v>
      </c>
    </row>
    <row r="257" spans="1:10" ht="15.75" customHeight="1" x14ac:dyDescent="0.25">
      <c r="A257" s="663" t="s">
        <v>576</v>
      </c>
      <c r="B257" s="651"/>
      <c r="C257" s="593">
        <v>329</v>
      </c>
      <c r="D257" s="594" t="s">
        <v>66</v>
      </c>
      <c r="E257" s="667">
        <v>17000</v>
      </c>
      <c r="F257" s="600">
        <f>SUM(F258:F259)</f>
        <v>12000</v>
      </c>
      <c r="G257" s="600">
        <f t="shared" ref="G257:H257" si="78">SUM(G258:G259)</f>
        <v>17000</v>
      </c>
      <c r="H257" s="600">
        <f t="shared" si="78"/>
        <v>17000</v>
      </c>
      <c r="I257" s="573">
        <f t="shared" si="72"/>
        <v>141.66666666666669</v>
      </c>
      <c r="J257" s="573">
        <f>AVERAGE(H259/G259*100)</f>
        <v>100</v>
      </c>
    </row>
    <row r="258" spans="1:10" ht="15.75" customHeight="1" x14ac:dyDescent="0.2">
      <c r="A258" s="703" t="s">
        <v>576</v>
      </c>
      <c r="B258" s="610" t="s">
        <v>577</v>
      </c>
      <c r="C258" s="597">
        <v>3293</v>
      </c>
      <c r="D258" s="598" t="s">
        <v>69</v>
      </c>
      <c r="E258" s="611">
        <v>15000</v>
      </c>
      <c r="F258" s="611">
        <v>10000</v>
      </c>
      <c r="G258" s="611">
        <v>15000</v>
      </c>
      <c r="H258" s="611">
        <v>15000</v>
      </c>
      <c r="I258" s="573">
        <f t="shared" si="72"/>
        <v>150</v>
      </c>
      <c r="J258" s="573">
        <f t="shared" si="72"/>
        <v>100</v>
      </c>
    </row>
    <row r="259" spans="1:10" ht="15.75" customHeight="1" thickBot="1" x14ac:dyDescent="0.25">
      <c r="A259" s="810" t="s">
        <v>576</v>
      </c>
      <c r="B259" s="811" t="s">
        <v>578</v>
      </c>
      <c r="C259" s="812">
        <v>32991</v>
      </c>
      <c r="D259" s="813" t="s">
        <v>240</v>
      </c>
      <c r="E259" s="814">
        <v>2000</v>
      </c>
      <c r="F259" s="814">
        <v>2000</v>
      </c>
      <c r="G259" s="814">
        <v>2000</v>
      </c>
      <c r="H259" s="814">
        <v>2000</v>
      </c>
      <c r="I259" s="573">
        <f t="shared" si="72"/>
        <v>100</v>
      </c>
      <c r="J259" s="573">
        <f t="shared" si="72"/>
        <v>100</v>
      </c>
    </row>
    <row r="260" spans="1:10" ht="15.75" customHeight="1" x14ac:dyDescent="0.25">
      <c r="A260" s="694"/>
      <c r="B260" s="659"/>
      <c r="C260" s="695"/>
      <c r="D260" s="696" t="s">
        <v>580</v>
      </c>
      <c r="E260" s="802">
        <v>70000</v>
      </c>
      <c r="F260" s="678">
        <f>SUM(F263)</f>
        <v>100000</v>
      </c>
      <c r="G260" s="678">
        <f t="shared" ref="G260:H260" si="79">SUM(G263)</f>
        <v>60000</v>
      </c>
      <c r="H260" s="678">
        <f t="shared" si="79"/>
        <v>60000</v>
      </c>
      <c r="I260" s="573">
        <f t="shared" si="72"/>
        <v>60</v>
      </c>
      <c r="J260" s="573">
        <f t="shared" si="72"/>
        <v>100</v>
      </c>
    </row>
    <row r="261" spans="1:10" ht="15.75" customHeight="1" x14ac:dyDescent="0.25">
      <c r="A261" s="627"/>
      <c r="B261" s="603"/>
      <c r="C261" s="699"/>
      <c r="D261" s="700" t="s">
        <v>581</v>
      </c>
      <c r="E261" s="582"/>
      <c r="F261" s="582"/>
      <c r="G261" s="582"/>
      <c r="H261" s="582"/>
      <c r="I261" s="1028">
        <f>AVERAGE(G263/F263*100)</f>
        <v>60</v>
      </c>
      <c r="J261" s="1033">
        <f>AVERAGE(H263/G263*100)</f>
        <v>100</v>
      </c>
    </row>
    <row r="262" spans="1:10" ht="15.75" customHeight="1" x14ac:dyDescent="0.25">
      <c r="A262" s="627"/>
      <c r="B262" s="603"/>
      <c r="C262" s="699"/>
      <c r="D262" s="815" t="s">
        <v>218</v>
      </c>
      <c r="E262" s="584"/>
      <c r="F262" s="584"/>
      <c r="G262" s="584"/>
      <c r="H262" s="584"/>
      <c r="I262" s="1031"/>
      <c r="J262" s="1034"/>
    </row>
    <row r="263" spans="1:10" ht="15.75" customHeight="1" x14ac:dyDescent="0.25">
      <c r="A263" s="627"/>
      <c r="B263" s="603"/>
      <c r="C263" s="699"/>
      <c r="D263" s="743" t="s">
        <v>243</v>
      </c>
      <c r="E263" s="586">
        <v>70000</v>
      </c>
      <c r="F263" s="586">
        <f>SUM(F264)</f>
        <v>100000</v>
      </c>
      <c r="G263" s="586">
        <f t="shared" ref="G263:H263" si="80">SUM(G264)</f>
        <v>60000</v>
      </c>
      <c r="H263" s="586">
        <f t="shared" si="80"/>
        <v>60000</v>
      </c>
      <c r="I263" s="1032"/>
      <c r="J263" s="1035"/>
    </row>
    <row r="264" spans="1:10" ht="15.75" customHeight="1" x14ac:dyDescent="0.25">
      <c r="A264" s="629" t="s">
        <v>582</v>
      </c>
      <c r="B264" s="592"/>
      <c r="C264" s="593">
        <v>38</v>
      </c>
      <c r="D264" s="590" t="s">
        <v>81</v>
      </c>
      <c r="E264" s="600">
        <v>70000</v>
      </c>
      <c r="F264" s="600">
        <f>SUM(F265+F267)</f>
        <v>100000</v>
      </c>
      <c r="G264" s="600">
        <f t="shared" ref="G264:H264" si="81">SUM(G265+G267)</f>
        <v>60000</v>
      </c>
      <c r="H264" s="600">
        <f t="shared" si="81"/>
        <v>60000</v>
      </c>
      <c r="I264" s="573">
        <f t="shared" ref="I264:J275" si="82">AVERAGE(G264/F264*100)</f>
        <v>60</v>
      </c>
      <c r="J264" s="573">
        <f t="shared" si="82"/>
        <v>100</v>
      </c>
    </row>
    <row r="265" spans="1:10" ht="15.75" customHeight="1" x14ac:dyDescent="0.25">
      <c r="A265" s="629" t="s">
        <v>582</v>
      </c>
      <c r="B265" s="592"/>
      <c r="C265" s="593">
        <v>381</v>
      </c>
      <c r="D265" s="594" t="s">
        <v>38</v>
      </c>
      <c r="E265" s="600">
        <v>50000</v>
      </c>
      <c r="F265" s="600">
        <f>SUM(F266)</f>
        <v>20000</v>
      </c>
      <c r="G265" s="600">
        <f t="shared" ref="G265:H265" si="83">SUM(G266)</f>
        <v>40000</v>
      </c>
      <c r="H265" s="600">
        <f t="shared" si="83"/>
        <v>40000</v>
      </c>
      <c r="I265" s="573">
        <f t="shared" si="82"/>
        <v>200</v>
      </c>
      <c r="J265" s="573">
        <f t="shared" si="82"/>
        <v>100</v>
      </c>
    </row>
    <row r="266" spans="1:10" ht="15.75" customHeight="1" x14ac:dyDescent="0.2">
      <c r="A266" s="630" t="s">
        <v>582</v>
      </c>
      <c r="B266" s="816" t="s">
        <v>579</v>
      </c>
      <c r="C266" s="614">
        <v>38112</v>
      </c>
      <c r="D266" s="601" t="s">
        <v>83</v>
      </c>
      <c r="E266" s="817">
        <v>50000</v>
      </c>
      <c r="F266" s="817">
        <v>20000</v>
      </c>
      <c r="G266" s="817">
        <v>40000</v>
      </c>
      <c r="H266" s="817">
        <v>40000</v>
      </c>
      <c r="I266" s="573">
        <f t="shared" si="82"/>
        <v>200</v>
      </c>
      <c r="J266" s="573">
        <f t="shared" si="82"/>
        <v>100</v>
      </c>
    </row>
    <row r="267" spans="1:10" ht="15.75" customHeight="1" x14ac:dyDescent="0.25">
      <c r="A267" s="629" t="s">
        <v>582</v>
      </c>
      <c r="B267" s="633"/>
      <c r="C267" s="634">
        <v>382</v>
      </c>
      <c r="D267" s="635" t="s">
        <v>39</v>
      </c>
      <c r="E267" s="636">
        <v>20000</v>
      </c>
      <c r="F267" s="600">
        <f>SUM(F268)</f>
        <v>80000</v>
      </c>
      <c r="G267" s="600">
        <f t="shared" ref="G267:H267" si="84">SUM(G268)</f>
        <v>20000</v>
      </c>
      <c r="H267" s="600">
        <f t="shared" si="84"/>
        <v>20000</v>
      </c>
      <c r="I267" s="573">
        <f t="shared" si="82"/>
        <v>25</v>
      </c>
      <c r="J267" s="573">
        <f t="shared" si="82"/>
        <v>100</v>
      </c>
    </row>
    <row r="268" spans="1:10" ht="15.75" customHeight="1" x14ac:dyDescent="0.2">
      <c r="A268" s="630" t="s">
        <v>582</v>
      </c>
      <c r="B268" s="816" t="s">
        <v>583</v>
      </c>
      <c r="C268" s="614">
        <v>38212</v>
      </c>
      <c r="D268" s="601" t="s">
        <v>244</v>
      </c>
      <c r="E268" s="817">
        <v>20000</v>
      </c>
      <c r="F268" s="817">
        <v>80000</v>
      </c>
      <c r="G268" s="817">
        <v>20000</v>
      </c>
      <c r="H268" s="817">
        <v>20000</v>
      </c>
      <c r="I268" s="573">
        <f t="shared" si="82"/>
        <v>25</v>
      </c>
      <c r="J268" s="573">
        <f t="shared" si="82"/>
        <v>100</v>
      </c>
    </row>
    <row r="269" spans="1:10" ht="15.75" customHeight="1" x14ac:dyDescent="0.25">
      <c r="A269" s="694"/>
      <c r="B269" s="659"/>
      <c r="C269" s="695"/>
      <c r="D269" s="696" t="s">
        <v>585</v>
      </c>
      <c r="E269" s="802">
        <f>SUM(E272+E278)</f>
        <v>19000</v>
      </c>
      <c r="F269" s="802">
        <f>SUM(F272+F278)</f>
        <v>28000</v>
      </c>
      <c r="G269" s="802">
        <f t="shared" ref="G269:H269" si="85">SUM(G272+G278)</f>
        <v>23000</v>
      </c>
      <c r="H269" s="802">
        <f t="shared" si="85"/>
        <v>23000</v>
      </c>
      <c r="I269" s="573">
        <f t="shared" si="82"/>
        <v>82.142857142857139</v>
      </c>
      <c r="J269" s="573">
        <f t="shared" si="82"/>
        <v>100</v>
      </c>
    </row>
    <row r="270" spans="1:10" ht="15.75" customHeight="1" x14ac:dyDescent="0.25">
      <c r="A270" s="627"/>
      <c r="B270" s="603"/>
      <c r="C270" s="699"/>
      <c r="D270" s="700" t="s">
        <v>586</v>
      </c>
      <c r="E270" s="582"/>
      <c r="F270" s="582"/>
      <c r="G270" s="582"/>
      <c r="H270" s="582"/>
      <c r="I270" s="1028">
        <f>AVERAGE(G272/F272*100)</f>
        <v>100</v>
      </c>
      <c r="J270" s="1033">
        <f>AVERAGE(H272/G272*100)</f>
        <v>100</v>
      </c>
    </row>
    <row r="271" spans="1:10" ht="15.75" customHeight="1" x14ac:dyDescent="0.25">
      <c r="A271" s="627"/>
      <c r="B271" s="603"/>
      <c r="C271" s="699"/>
      <c r="D271" s="650" t="s">
        <v>206</v>
      </c>
      <c r="E271" s="584"/>
      <c r="F271" s="584"/>
      <c r="G271" s="584"/>
      <c r="H271" s="584"/>
      <c r="I271" s="1031"/>
      <c r="J271" s="1034"/>
    </row>
    <row r="272" spans="1:10" ht="15.75" customHeight="1" x14ac:dyDescent="0.25">
      <c r="A272" s="627"/>
      <c r="B272" s="603"/>
      <c r="C272" s="699"/>
      <c r="D272" s="743" t="s">
        <v>187</v>
      </c>
      <c r="E272" s="586">
        <v>13000</v>
      </c>
      <c r="F272" s="586">
        <f>SUM(F273)</f>
        <v>13000</v>
      </c>
      <c r="G272" s="586">
        <f t="shared" ref="G272:H274" si="86">SUM(G273)</f>
        <v>13000</v>
      </c>
      <c r="H272" s="586">
        <f t="shared" si="86"/>
        <v>13000</v>
      </c>
      <c r="I272" s="1032"/>
      <c r="J272" s="1035"/>
    </row>
    <row r="273" spans="1:10" ht="15.75" customHeight="1" x14ac:dyDescent="0.25">
      <c r="A273" s="629" t="s">
        <v>587</v>
      </c>
      <c r="B273" s="592"/>
      <c r="C273" s="593">
        <v>38</v>
      </c>
      <c r="D273" s="590" t="s">
        <v>81</v>
      </c>
      <c r="E273" s="600">
        <v>13000</v>
      </c>
      <c r="F273" s="600">
        <f>SUM(F274)</f>
        <v>13000</v>
      </c>
      <c r="G273" s="600">
        <f t="shared" si="86"/>
        <v>13000</v>
      </c>
      <c r="H273" s="600">
        <f t="shared" si="86"/>
        <v>13000</v>
      </c>
      <c r="I273" s="573">
        <f t="shared" si="82"/>
        <v>100</v>
      </c>
      <c r="J273" s="573">
        <f>AVERAGE(H273/G273*100)</f>
        <v>100</v>
      </c>
    </row>
    <row r="274" spans="1:10" ht="15.75" customHeight="1" x14ac:dyDescent="0.25">
      <c r="A274" s="629" t="s">
        <v>587</v>
      </c>
      <c r="B274" s="651"/>
      <c r="C274" s="593">
        <v>381</v>
      </c>
      <c r="D274" s="594" t="s">
        <v>38</v>
      </c>
      <c r="E274" s="652">
        <v>13000</v>
      </c>
      <c r="F274" s="600">
        <f>SUM(F275)</f>
        <v>13000</v>
      </c>
      <c r="G274" s="600">
        <f t="shared" si="86"/>
        <v>13000</v>
      </c>
      <c r="H274" s="600">
        <f t="shared" si="86"/>
        <v>13000</v>
      </c>
      <c r="I274" s="573">
        <f t="shared" si="82"/>
        <v>100</v>
      </c>
      <c r="J274" s="573">
        <f>AVERAGE(H274/G274*100)</f>
        <v>100</v>
      </c>
    </row>
    <row r="275" spans="1:10" ht="15.75" customHeight="1" x14ac:dyDescent="0.25">
      <c r="A275" s="629" t="s">
        <v>587</v>
      </c>
      <c r="B275" s="610" t="s">
        <v>584</v>
      </c>
      <c r="C275" s="597">
        <v>38114</v>
      </c>
      <c r="D275" s="598" t="s">
        <v>487</v>
      </c>
      <c r="E275" s="611">
        <v>13000</v>
      </c>
      <c r="F275" s="611">
        <v>13000</v>
      </c>
      <c r="G275" s="611">
        <v>13000</v>
      </c>
      <c r="H275" s="611">
        <v>13000</v>
      </c>
      <c r="I275" s="573">
        <f t="shared" si="82"/>
        <v>100</v>
      </c>
      <c r="J275" s="573">
        <f>AVERAGE(H275/G275*100)</f>
        <v>100</v>
      </c>
    </row>
    <row r="276" spans="1:10" ht="15.75" customHeight="1" x14ac:dyDescent="0.25">
      <c r="A276" s="662"/>
      <c r="B276" s="680"/>
      <c r="C276" s="766"/>
      <c r="D276" s="700" t="s">
        <v>589</v>
      </c>
      <c r="E276" s="582"/>
      <c r="F276" s="582"/>
      <c r="G276" s="582"/>
      <c r="H276" s="582"/>
      <c r="I276" s="1028">
        <f>AVERAGE(G278/F278*100)</f>
        <v>66.666666666666657</v>
      </c>
      <c r="J276" s="1033">
        <f>AVERAGE(H278/G278*100)</f>
        <v>100</v>
      </c>
    </row>
    <row r="277" spans="1:10" ht="15.75" customHeight="1" x14ac:dyDescent="0.25">
      <c r="A277" s="567"/>
      <c r="B277" s="818"/>
      <c r="C277" s="819"/>
      <c r="D277" s="650" t="s">
        <v>206</v>
      </c>
      <c r="E277" s="584"/>
      <c r="F277" s="584"/>
      <c r="G277" s="584"/>
      <c r="H277" s="584"/>
      <c r="I277" s="1031"/>
      <c r="J277" s="1034"/>
    </row>
    <row r="278" spans="1:10" ht="15.75" customHeight="1" x14ac:dyDescent="0.25">
      <c r="A278" s="567"/>
      <c r="B278" s="820"/>
      <c r="C278" s="819"/>
      <c r="D278" s="743" t="s">
        <v>187</v>
      </c>
      <c r="E278" s="586">
        <v>6000</v>
      </c>
      <c r="F278" s="586">
        <f>SUM(F279)</f>
        <v>15000</v>
      </c>
      <c r="G278" s="586">
        <f t="shared" ref="G278:H280" si="87">SUM(G279)</f>
        <v>10000</v>
      </c>
      <c r="H278" s="586">
        <f t="shared" si="87"/>
        <v>10000</v>
      </c>
      <c r="I278" s="1032"/>
      <c r="J278" s="1035"/>
    </row>
    <row r="279" spans="1:10" ht="15.75" customHeight="1" x14ac:dyDescent="0.25">
      <c r="A279" s="821" t="s">
        <v>590</v>
      </c>
      <c r="B279" s="623"/>
      <c r="C279" s="624">
        <v>38</v>
      </c>
      <c r="D279" s="625" t="s">
        <v>81</v>
      </c>
      <c r="E279" s="822">
        <v>6000</v>
      </c>
      <c r="F279" s="600">
        <f>SUM(F280)</f>
        <v>15000</v>
      </c>
      <c r="G279" s="600">
        <f t="shared" si="87"/>
        <v>10000</v>
      </c>
      <c r="H279" s="600">
        <f t="shared" si="87"/>
        <v>10000</v>
      </c>
      <c r="I279" s="573">
        <f t="shared" ref="I279:I289" si="88">AVERAGE(G279/F279*100)</f>
        <v>66.666666666666657</v>
      </c>
      <c r="J279" s="573">
        <f>AVERAGE(H279/G279*100)</f>
        <v>100</v>
      </c>
    </row>
    <row r="280" spans="1:10" ht="15.75" customHeight="1" x14ac:dyDescent="0.25">
      <c r="A280" s="821" t="s">
        <v>590</v>
      </c>
      <c r="B280" s="623"/>
      <c r="C280" s="624">
        <v>381</v>
      </c>
      <c r="D280" s="625" t="s">
        <v>38</v>
      </c>
      <c r="E280" s="822">
        <v>6000</v>
      </c>
      <c r="F280" s="600">
        <f>SUM(F281)</f>
        <v>15000</v>
      </c>
      <c r="G280" s="600">
        <f t="shared" si="87"/>
        <v>10000</v>
      </c>
      <c r="H280" s="600">
        <f t="shared" si="87"/>
        <v>10000</v>
      </c>
      <c r="I280" s="573">
        <f t="shared" si="88"/>
        <v>66.666666666666657</v>
      </c>
      <c r="J280" s="573">
        <f>AVERAGE(H280/G280*100)</f>
        <v>100</v>
      </c>
    </row>
    <row r="281" spans="1:10" ht="15.75" customHeight="1" x14ac:dyDescent="0.2">
      <c r="A281" s="735" t="s">
        <v>590</v>
      </c>
      <c r="B281" s="823" t="s">
        <v>588</v>
      </c>
      <c r="C281" s="704">
        <v>38114</v>
      </c>
      <c r="D281" s="706" t="s">
        <v>487</v>
      </c>
      <c r="E281" s="824">
        <v>6000</v>
      </c>
      <c r="F281" s="824">
        <v>15000</v>
      </c>
      <c r="G281" s="824">
        <v>10000</v>
      </c>
      <c r="H281" s="824">
        <v>10000</v>
      </c>
      <c r="I281" s="573">
        <f t="shared" si="88"/>
        <v>66.666666666666657</v>
      </c>
      <c r="J281" s="573">
        <f>AVERAGE(H281/G281*100)</f>
        <v>100</v>
      </c>
    </row>
    <row r="282" spans="1:10" s="931" customFormat="1" ht="15" x14ac:dyDescent="0.25">
      <c r="A282" s="799"/>
      <c r="B282" s="927"/>
      <c r="C282" s="928"/>
      <c r="D282" s="929" t="s">
        <v>592</v>
      </c>
      <c r="E282" s="800">
        <v>40000</v>
      </c>
      <c r="F282" s="800">
        <f>SUM(F283)</f>
        <v>220000</v>
      </c>
      <c r="G282" s="800">
        <f t="shared" ref="G282:H282" si="89">SUM(G283)</f>
        <v>190000</v>
      </c>
      <c r="H282" s="800">
        <f t="shared" si="89"/>
        <v>190000</v>
      </c>
      <c r="I282" s="930">
        <f t="shared" si="88"/>
        <v>86.36363636363636</v>
      </c>
      <c r="J282" s="930">
        <f>AVERAGE(H282/G282*100)</f>
        <v>100</v>
      </c>
    </row>
    <row r="283" spans="1:10" ht="15.75" customHeight="1" x14ac:dyDescent="0.25">
      <c r="A283" s="764"/>
      <c r="B283" s="659"/>
      <c r="C283" s="695"/>
      <c r="D283" s="765" t="s">
        <v>593</v>
      </c>
      <c r="E283" s="678">
        <v>40000</v>
      </c>
      <c r="F283" s="678">
        <f>SUM(F286+F292)</f>
        <v>220000</v>
      </c>
      <c r="G283" s="678">
        <f t="shared" ref="G283:H283" si="90">SUM(G286+G292)</f>
        <v>190000</v>
      </c>
      <c r="H283" s="678">
        <f t="shared" si="90"/>
        <v>190000</v>
      </c>
      <c r="I283" s="573">
        <f t="shared" si="88"/>
        <v>86.36363636363636</v>
      </c>
      <c r="J283" s="573">
        <f>AVERAGE(H283/G283*100)</f>
        <v>100</v>
      </c>
    </row>
    <row r="284" spans="1:10" ht="15.75" customHeight="1" x14ac:dyDescent="0.25">
      <c r="A284" s="662"/>
      <c r="B284" s="603"/>
      <c r="C284" s="766"/>
      <c r="D284" s="700" t="s">
        <v>594</v>
      </c>
      <c r="E284" s="582"/>
      <c r="F284" s="582"/>
      <c r="G284" s="582"/>
      <c r="H284" s="582"/>
      <c r="I284" s="1028">
        <f>AVERAGE(G286/F286*100)</f>
        <v>100</v>
      </c>
      <c r="J284" s="1033">
        <f>AVERAGE(H286/G286*100)</f>
        <v>100</v>
      </c>
    </row>
    <row r="285" spans="1:10" ht="15.75" customHeight="1" x14ac:dyDescent="0.25">
      <c r="A285" s="662"/>
      <c r="B285" s="603"/>
      <c r="C285" s="766"/>
      <c r="D285" s="650" t="s">
        <v>204</v>
      </c>
      <c r="E285" s="584"/>
      <c r="F285" s="584"/>
      <c r="G285" s="584"/>
      <c r="H285" s="584"/>
      <c r="I285" s="1031"/>
      <c r="J285" s="1034"/>
    </row>
    <row r="286" spans="1:10" ht="15.75" customHeight="1" x14ac:dyDescent="0.25">
      <c r="A286" s="662"/>
      <c r="B286" s="603"/>
      <c r="C286" s="767"/>
      <c r="D286" s="743" t="s">
        <v>249</v>
      </c>
      <c r="E286" s="586">
        <v>40000</v>
      </c>
      <c r="F286" s="586">
        <f>SUM(F287)</f>
        <v>40000</v>
      </c>
      <c r="G286" s="586">
        <f t="shared" ref="G286:H288" si="91">SUM(G287)</f>
        <v>40000</v>
      </c>
      <c r="H286" s="586">
        <f t="shared" si="91"/>
        <v>40000</v>
      </c>
      <c r="I286" s="1032"/>
      <c r="J286" s="1035"/>
    </row>
    <row r="287" spans="1:10" ht="15.75" customHeight="1" x14ac:dyDescent="0.25">
      <c r="A287" s="768" t="s">
        <v>595</v>
      </c>
      <c r="B287" s="769"/>
      <c r="C287" s="770">
        <v>32</v>
      </c>
      <c r="D287" s="771" t="s">
        <v>189</v>
      </c>
      <c r="E287" s="772">
        <v>40000</v>
      </c>
      <c r="F287" s="600">
        <f>SUM(F288)</f>
        <v>40000</v>
      </c>
      <c r="G287" s="600">
        <f t="shared" si="91"/>
        <v>40000</v>
      </c>
      <c r="H287" s="600">
        <f t="shared" si="91"/>
        <v>40000</v>
      </c>
      <c r="I287" s="573">
        <f t="shared" si="88"/>
        <v>100</v>
      </c>
      <c r="J287" s="573">
        <f>AVERAGE(H287/G287*100)</f>
        <v>100</v>
      </c>
    </row>
    <row r="288" spans="1:10" ht="15.75" customHeight="1" x14ac:dyDescent="0.25">
      <c r="A288" s="768" t="s">
        <v>595</v>
      </c>
      <c r="B288" s="769"/>
      <c r="C288" s="770">
        <v>323</v>
      </c>
      <c r="D288" s="771" t="s">
        <v>57</v>
      </c>
      <c r="E288" s="772">
        <v>40000</v>
      </c>
      <c r="F288" s="600">
        <f>SUM(F289)</f>
        <v>40000</v>
      </c>
      <c r="G288" s="600">
        <f t="shared" si="91"/>
        <v>40000</v>
      </c>
      <c r="H288" s="600">
        <f t="shared" si="91"/>
        <v>40000</v>
      </c>
      <c r="I288" s="573">
        <f t="shared" si="88"/>
        <v>100</v>
      </c>
      <c r="J288" s="573">
        <f>AVERAGE(H288/G288*100)</f>
        <v>100</v>
      </c>
    </row>
    <row r="289" spans="1:10" ht="15.75" customHeight="1" thickBot="1" x14ac:dyDescent="0.25">
      <c r="A289" s="773" t="s">
        <v>595</v>
      </c>
      <c r="B289" s="774" t="s">
        <v>591</v>
      </c>
      <c r="C289" s="775">
        <v>3234</v>
      </c>
      <c r="D289" s="776" t="s">
        <v>61</v>
      </c>
      <c r="E289" s="777">
        <v>40000</v>
      </c>
      <c r="F289" s="778">
        <v>40000</v>
      </c>
      <c r="G289" s="777">
        <v>40000</v>
      </c>
      <c r="H289" s="777">
        <v>40000</v>
      </c>
      <c r="I289" s="573">
        <f t="shared" si="88"/>
        <v>100</v>
      </c>
      <c r="J289" s="573">
        <f>AVERAGE(H289/G289*100)</f>
        <v>100</v>
      </c>
    </row>
    <row r="290" spans="1:10" ht="15.75" customHeight="1" x14ac:dyDescent="0.25">
      <c r="A290" s="662"/>
      <c r="B290" s="603"/>
      <c r="C290" s="766"/>
      <c r="D290" s="700" t="s">
        <v>597</v>
      </c>
      <c r="E290" s="582"/>
      <c r="F290" s="582"/>
      <c r="G290" s="582"/>
      <c r="H290" s="582"/>
      <c r="I290" s="1028">
        <f>AVERAGE(G292/F292*100)</f>
        <v>83.333333333333343</v>
      </c>
      <c r="J290" s="1033">
        <f>AVERAGE(H292/G292*100)</f>
        <v>100</v>
      </c>
    </row>
    <row r="291" spans="1:10" ht="15.75" customHeight="1" x14ac:dyDescent="0.25">
      <c r="A291" s="662"/>
      <c r="B291" s="603"/>
      <c r="C291" s="766"/>
      <c r="D291" s="650" t="s">
        <v>204</v>
      </c>
      <c r="E291" s="584"/>
      <c r="F291" s="584"/>
      <c r="G291" s="584"/>
      <c r="H291" s="584"/>
      <c r="I291" s="1031"/>
      <c r="J291" s="1034"/>
    </row>
    <row r="292" spans="1:10" ht="15.75" customHeight="1" x14ac:dyDescent="0.25">
      <c r="A292" s="662"/>
      <c r="B292" s="603"/>
      <c r="C292" s="767"/>
      <c r="D292" s="743" t="s">
        <v>249</v>
      </c>
      <c r="E292" s="586">
        <v>0</v>
      </c>
      <c r="F292" s="586">
        <f>SUM(F293+F296)</f>
        <v>180000</v>
      </c>
      <c r="G292" s="586">
        <f t="shared" ref="G292:H292" si="92">SUM(G293+G296)</f>
        <v>150000</v>
      </c>
      <c r="H292" s="586">
        <f t="shared" si="92"/>
        <v>150000</v>
      </c>
      <c r="I292" s="1032"/>
      <c r="J292" s="1035"/>
    </row>
    <row r="293" spans="1:10" ht="15.75" customHeight="1" x14ac:dyDescent="0.25">
      <c r="A293" s="768" t="s">
        <v>598</v>
      </c>
      <c r="B293" s="769"/>
      <c r="C293" s="770">
        <v>32</v>
      </c>
      <c r="D293" s="771" t="s">
        <v>189</v>
      </c>
      <c r="E293" s="772">
        <v>0</v>
      </c>
      <c r="F293" s="600">
        <f>SUM(F294)</f>
        <v>150000</v>
      </c>
      <c r="G293" s="600">
        <f t="shared" ref="G293:H294" si="93">SUM(G294)</f>
        <v>150000</v>
      </c>
      <c r="H293" s="600">
        <f t="shared" si="93"/>
        <v>150000</v>
      </c>
      <c r="I293" s="573">
        <f t="shared" ref="I293:I308" si="94">AVERAGE(G293/F293*100)</f>
        <v>100</v>
      </c>
      <c r="J293" s="573">
        <f t="shared" ref="J293:J300" si="95">AVERAGE(H293/G293*100)</f>
        <v>100</v>
      </c>
    </row>
    <row r="294" spans="1:10" ht="15.75" customHeight="1" x14ac:dyDescent="0.25">
      <c r="A294" s="768" t="s">
        <v>598</v>
      </c>
      <c r="B294" s="769"/>
      <c r="C294" s="770">
        <v>322</v>
      </c>
      <c r="D294" s="771" t="s">
        <v>599</v>
      </c>
      <c r="E294" s="772">
        <v>0</v>
      </c>
      <c r="F294" s="600">
        <f>SUM(F295)</f>
        <v>150000</v>
      </c>
      <c r="G294" s="600">
        <f t="shared" si="93"/>
        <v>150000</v>
      </c>
      <c r="H294" s="600">
        <f t="shared" si="93"/>
        <v>150000</v>
      </c>
      <c r="I294" s="573">
        <f t="shared" si="94"/>
        <v>100</v>
      </c>
      <c r="J294" s="573">
        <f t="shared" si="95"/>
        <v>100</v>
      </c>
    </row>
    <row r="295" spans="1:10" ht="15.75" customHeight="1" x14ac:dyDescent="0.2">
      <c r="A295" s="703" t="s">
        <v>598</v>
      </c>
      <c r="B295" s="804" t="s">
        <v>596</v>
      </c>
      <c r="C295" s="805">
        <v>3225</v>
      </c>
      <c r="D295" s="891" t="s">
        <v>199</v>
      </c>
      <c r="E295" s="807">
        <v>0</v>
      </c>
      <c r="F295" s="807">
        <v>150000</v>
      </c>
      <c r="G295" s="807">
        <v>150000</v>
      </c>
      <c r="H295" s="807">
        <v>150000</v>
      </c>
      <c r="I295" s="573">
        <f t="shared" si="94"/>
        <v>100</v>
      </c>
      <c r="J295" s="573">
        <f t="shared" si="95"/>
        <v>100</v>
      </c>
    </row>
    <row r="296" spans="1:10" ht="15.75" customHeight="1" x14ac:dyDescent="0.25">
      <c r="A296" s="903" t="s">
        <v>598</v>
      </c>
      <c r="B296" s="904"/>
      <c r="C296" s="905">
        <v>36</v>
      </c>
      <c r="D296" s="771" t="s">
        <v>142</v>
      </c>
      <c r="E296" s="772">
        <v>0</v>
      </c>
      <c r="F296" s="906">
        <f>SUM(F297)</f>
        <v>30000</v>
      </c>
      <c r="G296" s="906">
        <f t="shared" ref="G296:H297" si="96">SUM(G297)</f>
        <v>0</v>
      </c>
      <c r="H296" s="906">
        <f t="shared" si="96"/>
        <v>0</v>
      </c>
      <c r="I296" s="893">
        <f t="shared" ref="I296:I298" si="97">AVERAGE(G296/F296*100)</f>
        <v>0</v>
      </c>
      <c r="J296" s="893" t="e">
        <f t="shared" si="95"/>
        <v>#DIV/0!</v>
      </c>
    </row>
    <row r="297" spans="1:10" ht="15.75" customHeight="1" x14ac:dyDescent="0.25">
      <c r="A297" s="768" t="s">
        <v>598</v>
      </c>
      <c r="B297" s="769"/>
      <c r="C297" s="770">
        <v>363</v>
      </c>
      <c r="D297" s="771" t="s">
        <v>142</v>
      </c>
      <c r="E297" s="772">
        <v>0</v>
      </c>
      <c r="F297" s="600">
        <f>SUM(F298)</f>
        <v>30000</v>
      </c>
      <c r="G297" s="600">
        <f t="shared" si="96"/>
        <v>0</v>
      </c>
      <c r="H297" s="600">
        <f t="shared" si="96"/>
        <v>0</v>
      </c>
      <c r="I297" s="573">
        <f t="shared" si="97"/>
        <v>0</v>
      </c>
      <c r="J297" s="573" t="e">
        <f t="shared" si="95"/>
        <v>#DIV/0!</v>
      </c>
    </row>
    <row r="298" spans="1:10" ht="15.75" customHeight="1" thickBot="1" x14ac:dyDescent="0.25">
      <c r="A298" s="773" t="s">
        <v>598</v>
      </c>
      <c r="B298" s="774" t="s">
        <v>600</v>
      </c>
      <c r="C298" s="775">
        <v>3632</v>
      </c>
      <c r="D298" s="776" t="s">
        <v>692</v>
      </c>
      <c r="E298" s="777">
        <v>0</v>
      </c>
      <c r="F298" s="777">
        <v>30000</v>
      </c>
      <c r="G298" s="777">
        <v>0</v>
      </c>
      <c r="H298" s="777">
        <v>0</v>
      </c>
      <c r="I298" s="573">
        <f t="shared" si="97"/>
        <v>0</v>
      </c>
      <c r="J298" s="573" t="e">
        <f t="shared" si="95"/>
        <v>#DIV/0!</v>
      </c>
    </row>
    <row r="299" spans="1:10" s="4" customFormat="1" ht="30" x14ac:dyDescent="0.25">
      <c r="A299" s="907"/>
      <c r="B299" s="908"/>
      <c r="C299" s="909"/>
      <c r="D299" s="925" t="s">
        <v>601</v>
      </c>
      <c r="E299" s="910" t="e">
        <f>SUM(E300+E366+E392)</f>
        <v>#REF!</v>
      </c>
      <c r="F299" s="910">
        <f>SUM(F300+F366+F392)</f>
        <v>7342000</v>
      </c>
      <c r="G299" s="910">
        <f t="shared" ref="G299:H299" si="98">SUM(G300+G366+G392)</f>
        <v>7580000</v>
      </c>
      <c r="H299" s="910">
        <f t="shared" si="98"/>
        <v>7580000</v>
      </c>
      <c r="I299" s="911">
        <f t="shared" si="94"/>
        <v>103.24162353582129</v>
      </c>
      <c r="J299" s="911">
        <f t="shared" si="95"/>
        <v>100</v>
      </c>
    </row>
    <row r="300" spans="1:10" ht="15" x14ac:dyDescent="0.25">
      <c r="A300" s="694"/>
      <c r="B300" s="659"/>
      <c r="C300" s="695"/>
      <c r="D300" s="696" t="s">
        <v>602</v>
      </c>
      <c r="E300" s="802">
        <f>SUM(E303+E311+E318+E330+E336+E342+E348+E354)</f>
        <v>1830000</v>
      </c>
      <c r="F300" s="802">
        <f>SUM(F303+F311+F318+F324+F330+F336+F342+F348+F354+F360)</f>
        <v>1427000</v>
      </c>
      <c r="G300" s="802">
        <f t="shared" ref="G300:H300" si="99">SUM(G303+G311+G318+G324+G330+G336+G342+G348+G354+G360)</f>
        <v>1080000</v>
      </c>
      <c r="H300" s="802">
        <f t="shared" si="99"/>
        <v>1080000</v>
      </c>
      <c r="I300" s="573">
        <f t="shared" si="94"/>
        <v>75.683251576734406</v>
      </c>
      <c r="J300" s="573">
        <f t="shared" si="95"/>
        <v>100</v>
      </c>
    </row>
    <row r="301" spans="1:10" ht="15.75" customHeight="1" x14ac:dyDescent="0.25">
      <c r="A301" s="698"/>
      <c r="B301" s="603"/>
      <c r="C301" s="699"/>
      <c r="D301" s="700" t="s">
        <v>603</v>
      </c>
      <c r="E301" s="582"/>
      <c r="F301" s="582"/>
      <c r="G301" s="582"/>
      <c r="H301" s="582"/>
      <c r="I301" s="1028">
        <f>AVERAGE(G303/F303*100)</f>
        <v>129.62962962962962</v>
      </c>
      <c r="J301" s="1033">
        <f>AVERAGE(H303/G303*100)</f>
        <v>100</v>
      </c>
    </row>
    <row r="302" spans="1:10" ht="15.75" customHeight="1" x14ac:dyDescent="0.25">
      <c r="A302" s="698"/>
      <c r="B302" s="603"/>
      <c r="C302" s="699"/>
      <c r="D302" s="650" t="s">
        <v>204</v>
      </c>
      <c r="E302" s="584"/>
      <c r="F302" s="584"/>
      <c r="G302" s="584"/>
      <c r="H302" s="584"/>
      <c r="I302" s="1031"/>
      <c r="J302" s="1034"/>
    </row>
    <row r="303" spans="1:10" ht="26.25" x14ac:dyDescent="0.25">
      <c r="A303" s="698"/>
      <c r="B303" s="603"/>
      <c r="C303" s="699"/>
      <c r="D303" s="743" t="s">
        <v>255</v>
      </c>
      <c r="E303" s="586">
        <v>390000</v>
      </c>
      <c r="F303" s="586">
        <f>SUM(F304)</f>
        <v>270000</v>
      </c>
      <c r="G303" s="586">
        <f t="shared" ref="G303:H303" si="100">SUM(G304)</f>
        <v>350000</v>
      </c>
      <c r="H303" s="586">
        <f t="shared" si="100"/>
        <v>350000</v>
      </c>
      <c r="I303" s="1032"/>
      <c r="J303" s="1035"/>
    </row>
    <row r="304" spans="1:10" ht="15.75" customHeight="1" x14ac:dyDescent="0.25">
      <c r="A304" s="663" t="s">
        <v>604</v>
      </c>
      <c r="B304" s="664"/>
      <c r="C304" s="803">
        <v>32</v>
      </c>
      <c r="D304" s="760" t="s">
        <v>189</v>
      </c>
      <c r="E304" s="826">
        <v>390000</v>
      </c>
      <c r="F304" s="600">
        <f>SUM(F305+F307)</f>
        <v>270000</v>
      </c>
      <c r="G304" s="600">
        <f t="shared" ref="G304:H304" si="101">SUM(G305+G307)</f>
        <v>350000</v>
      </c>
      <c r="H304" s="600">
        <f t="shared" si="101"/>
        <v>350000</v>
      </c>
      <c r="I304" s="573">
        <f t="shared" si="94"/>
        <v>129.62962962962962</v>
      </c>
      <c r="J304" s="573">
        <f>AVERAGE(H304/G304*100)</f>
        <v>100</v>
      </c>
    </row>
    <row r="305" spans="1:10" ht="15.75" customHeight="1" x14ac:dyDescent="0.25">
      <c r="A305" s="663" t="s">
        <v>604</v>
      </c>
      <c r="B305" s="664"/>
      <c r="C305" s="803">
        <v>322</v>
      </c>
      <c r="D305" s="760" t="s">
        <v>53</v>
      </c>
      <c r="E305" s="826">
        <v>250000</v>
      </c>
      <c r="F305" s="600">
        <f>SUM(F306)</f>
        <v>200000</v>
      </c>
      <c r="G305" s="600">
        <f t="shared" ref="G305:H305" si="102">SUM(G306)</f>
        <v>250000</v>
      </c>
      <c r="H305" s="600">
        <f t="shared" si="102"/>
        <v>250000</v>
      </c>
      <c r="I305" s="573">
        <f t="shared" si="94"/>
        <v>125</v>
      </c>
      <c r="J305" s="573">
        <f>AVERAGE(H305/G305*100)</f>
        <v>100</v>
      </c>
    </row>
    <row r="306" spans="1:10" ht="15.75" customHeight="1" x14ac:dyDescent="0.2">
      <c r="A306" s="669" t="s">
        <v>604</v>
      </c>
      <c r="B306" s="670" t="s">
        <v>605</v>
      </c>
      <c r="C306" s="827">
        <v>3223</v>
      </c>
      <c r="D306" s="789" t="s">
        <v>55</v>
      </c>
      <c r="E306" s="828">
        <v>250000</v>
      </c>
      <c r="F306" s="828">
        <v>200000</v>
      </c>
      <c r="G306" s="828">
        <v>250000</v>
      </c>
      <c r="H306" s="828">
        <v>250000</v>
      </c>
      <c r="I306" s="573">
        <f t="shared" si="94"/>
        <v>125</v>
      </c>
      <c r="J306" s="573">
        <f>AVERAGE(H306/G306*100)</f>
        <v>100</v>
      </c>
    </row>
    <row r="307" spans="1:10" ht="15.75" customHeight="1" x14ac:dyDescent="0.25">
      <c r="A307" s="663" t="s">
        <v>604</v>
      </c>
      <c r="B307" s="664"/>
      <c r="C307" s="803">
        <v>323</v>
      </c>
      <c r="D307" s="760" t="s">
        <v>57</v>
      </c>
      <c r="E307" s="826">
        <v>140000</v>
      </c>
      <c r="F307" s="600">
        <f>SUM(F308)</f>
        <v>70000</v>
      </c>
      <c r="G307" s="600">
        <f t="shared" ref="G307:H307" si="103">SUM(G308)</f>
        <v>100000</v>
      </c>
      <c r="H307" s="600">
        <f t="shared" si="103"/>
        <v>100000</v>
      </c>
      <c r="I307" s="573">
        <f t="shared" si="94"/>
        <v>142.85714285714286</v>
      </c>
      <c r="J307" s="573">
        <f>AVERAGE(H307/G307*100)</f>
        <v>100</v>
      </c>
    </row>
    <row r="308" spans="1:10" ht="28.5" customHeight="1" x14ac:dyDescent="0.2">
      <c r="A308" s="669" t="s">
        <v>604</v>
      </c>
      <c r="B308" s="670" t="s">
        <v>606</v>
      </c>
      <c r="C308" s="827">
        <v>3232</v>
      </c>
      <c r="D308" s="789" t="s">
        <v>251</v>
      </c>
      <c r="E308" s="828">
        <v>140000</v>
      </c>
      <c r="F308" s="828">
        <v>70000</v>
      </c>
      <c r="G308" s="828">
        <v>100000</v>
      </c>
      <c r="H308" s="828">
        <v>100000</v>
      </c>
      <c r="I308" s="573">
        <f t="shared" si="94"/>
        <v>142.85714285714286</v>
      </c>
      <c r="J308" s="573">
        <f>AVERAGE(H308/G308*100)</f>
        <v>100</v>
      </c>
    </row>
    <row r="309" spans="1:10" ht="15.75" customHeight="1" x14ac:dyDescent="0.25">
      <c r="A309" s="698"/>
      <c r="B309" s="603"/>
      <c r="C309" s="699"/>
      <c r="D309" s="700" t="s">
        <v>607</v>
      </c>
      <c r="E309" s="582"/>
      <c r="F309" s="582"/>
      <c r="G309" s="582"/>
      <c r="H309" s="582"/>
      <c r="I309" s="1028">
        <f>AVERAGE(G311/F311*100)</f>
        <v>69.230769230769226</v>
      </c>
      <c r="J309" s="1033">
        <f>AVERAGE(H311/G311*100)</f>
        <v>100</v>
      </c>
    </row>
    <row r="310" spans="1:10" ht="15.75" customHeight="1" x14ac:dyDescent="0.25">
      <c r="A310" s="698"/>
      <c r="B310" s="603"/>
      <c r="C310" s="699"/>
      <c r="D310" s="650" t="s">
        <v>204</v>
      </c>
      <c r="E310" s="584"/>
      <c r="F310" s="584"/>
      <c r="G310" s="584"/>
      <c r="H310" s="584"/>
      <c r="I310" s="1031"/>
      <c r="J310" s="1034"/>
    </row>
    <row r="311" spans="1:10" ht="26.25" x14ac:dyDescent="0.25">
      <c r="A311" s="698"/>
      <c r="B311" s="603"/>
      <c r="C311" s="699"/>
      <c r="D311" s="743" t="s">
        <v>255</v>
      </c>
      <c r="E311" s="586">
        <v>30000</v>
      </c>
      <c r="F311" s="586">
        <f>SUM(F312)</f>
        <v>65000</v>
      </c>
      <c r="G311" s="586">
        <f t="shared" ref="G311:H312" si="104">SUM(G312)</f>
        <v>45000</v>
      </c>
      <c r="H311" s="586">
        <f t="shared" si="104"/>
        <v>45000</v>
      </c>
      <c r="I311" s="1032"/>
      <c r="J311" s="1035"/>
    </row>
    <row r="312" spans="1:10" ht="15.75" customHeight="1" x14ac:dyDescent="0.25">
      <c r="A312" s="663" t="s">
        <v>608</v>
      </c>
      <c r="B312" s="664"/>
      <c r="C312" s="803">
        <v>32</v>
      </c>
      <c r="D312" s="760" t="s">
        <v>189</v>
      </c>
      <c r="E312" s="826">
        <v>30000</v>
      </c>
      <c r="F312" s="600">
        <f>SUM(F313)</f>
        <v>65000</v>
      </c>
      <c r="G312" s="600">
        <f t="shared" si="104"/>
        <v>45000</v>
      </c>
      <c r="H312" s="600">
        <f t="shared" si="104"/>
        <v>45000</v>
      </c>
      <c r="I312" s="573">
        <f t="shared" ref="I312:I333" si="105">AVERAGE(G312/F312*100)</f>
        <v>69.230769230769226</v>
      </c>
      <c r="J312" s="573">
        <f>AVERAGE(H312/G312*100)</f>
        <v>100</v>
      </c>
    </row>
    <row r="313" spans="1:10" ht="15.75" customHeight="1" x14ac:dyDescent="0.25">
      <c r="A313" s="663" t="s">
        <v>608</v>
      </c>
      <c r="B313" s="664"/>
      <c r="C313" s="829">
        <v>323</v>
      </c>
      <c r="D313" s="830" t="s">
        <v>57</v>
      </c>
      <c r="E313" s="831">
        <v>30000</v>
      </c>
      <c r="F313" s="600">
        <f>SUM(F314:F315)</f>
        <v>65000</v>
      </c>
      <c r="G313" s="600">
        <f t="shared" ref="G313:H313" si="106">SUM(G314:G315)</f>
        <v>45000</v>
      </c>
      <c r="H313" s="600">
        <f t="shared" si="106"/>
        <v>45000</v>
      </c>
      <c r="I313" s="573">
        <f t="shared" si="105"/>
        <v>69.230769230769226</v>
      </c>
      <c r="J313" s="573">
        <f>AVERAGE(H313/G313*100)</f>
        <v>100</v>
      </c>
    </row>
    <row r="314" spans="1:10" ht="15.75" customHeight="1" x14ac:dyDescent="0.25">
      <c r="A314" s="669" t="s">
        <v>608</v>
      </c>
      <c r="B314" s="947" t="s">
        <v>609</v>
      </c>
      <c r="C314" s="946">
        <v>3234</v>
      </c>
      <c r="D314" s="891" t="s">
        <v>694</v>
      </c>
      <c r="E314" s="831"/>
      <c r="F314" s="892">
        <v>25000</v>
      </c>
      <c r="G314" s="892">
        <v>25000</v>
      </c>
      <c r="H314" s="892">
        <v>25000</v>
      </c>
      <c r="I314" s="573">
        <f t="shared" si="105"/>
        <v>100</v>
      </c>
      <c r="J314" s="573">
        <f>AVERAGE(H314/G314*100)</f>
        <v>100</v>
      </c>
    </row>
    <row r="315" spans="1:10" ht="15" x14ac:dyDescent="0.2">
      <c r="A315" s="669" t="s">
        <v>608</v>
      </c>
      <c r="B315" s="672" t="s">
        <v>612</v>
      </c>
      <c r="C315" s="808">
        <v>3232</v>
      </c>
      <c r="D315" s="809" t="s">
        <v>251</v>
      </c>
      <c r="E315" s="833">
        <v>30000</v>
      </c>
      <c r="F315" s="833">
        <v>40000</v>
      </c>
      <c r="G315" s="833">
        <v>20000</v>
      </c>
      <c r="H315" s="833">
        <v>20000</v>
      </c>
      <c r="I315" s="573">
        <f t="shared" si="105"/>
        <v>50</v>
      </c>
      <c r="J315" s="573">
        <f>AVERAGE(H315/G315*100)</f>
        <v>100</v>
      </c>
    </row>
    <row r="316" spans="1:10" ht="15.75" customHeight="1" x14ac:dyDescent="0.25">
      <c r="A316" s="780"/>
      <c r="B316" s="585"/>
      <c r="C316" s="766"/>
      <c r="D316" s="700" t="s">
        <v>610</v>
      </c>
      <c r="E316" s="582"/>
      <c r="F316" s="582"/>
      <c r="G316" s="582"/>
      <c r="H316" s="582"/>
      <c r="I316" s="1028">
        <f>AVERAGE(G318/F318*100)</f>
        <v>100</v>
      </c>
      <c r="J316" s="1033">
        <f>AVERAGE(H318/G318*100)</f>
        <v>100</v>
      </c>
    </row>
    <row r="317" spans="1:10" ht="15.75" customHeight="1" x14ac:dyDescent="0.25">
      <c r="A317" s="780"/>
      <c r="B317" s="603"/>
      <c r="C317" s="766"/>
      <c r="D317" s="650" t="s">
        <v>252</v>
      </c>
      <c r="E317" s="584"/>
      <c r="F317" s="584"/>
      <c r="G317" s="584"/>
      <c r="H317" s="584"/>
      <c r="I317" s="1031"/>
      <c r="J317" s="1034"/>
    </row>
    <row r="318" spans="1:10" ht="26.25" x14ac:dyDescent="0.25">
      <c r="A318" s="780"/>
      <c r="B318" s="603"/>
      <c r="C318" s="766"/>
      <c r="D318" s="743" t="s">
        <v>255</v>
      </c>
      <c r="E318" s="586">
        <v>350000</v>
      </c>
      <c r="F318" s="586">
        <f>SUM(F319)</f>
        <v>300000</v>
      </c>
      <c r="G318" s="586">
        <f t="shared" ref="G318:H320" si="107">SUM(G319)</f>
        <v>300000</v>
      </c>
      <c r="H318" s="586">
        <f t="shared" si="107"/>
        <v>300000</v>
      </c>
      <c r="I318" s="1032"/>
      <c r="J318" s="1035"/>
    </row>
    <row r="319" spans="1:10" ht="15.75" customHeight="1" x14ac:dyDescent="0.25">
      <c r="A319" s="663" t="s">
        <v>611</v>
      </c>
      <c r="B319" s="664"/>
      <c r="C319" s="803">
        <v>32</v>
      </c>
      <c r="D319" s="760" t="s">
        <v>189</v>
      </c>
      <c r="E319" s="831">
        <v>350000</v>
      </c>
      <c r="F319" s="600">
        <f>SUM(F320)</f>
        <v>300000</v>
      </c>
      <c r="G319" s="600">
        <f t="shared" si="107"/>
        <v>300000</v>
      </c>
      <c r="H319" s="600">
        <f t="shared" si="107"/>
        <v>300000</v>
      </c>
      <c r="I319" s="573">
        <f t="shared" si="105"/>
        <v>100</v>
      </c>
      <c r="J319" s="573">
        <f>AVERAGE(H319/G319*100)</f>
        <v>100</v>
      </c>
    </row>
    <row r="320" spans="1:10" ht="15.75" customHeight="1" x14ac:dyDescent="0.25">
      <c r="A320" s="663" t="s">
        <v>611</v>
      </c>
      <c r="B320" s="664"/>
      <c r="C320" s="803">
        <v>323</v>
      </c>
      <c r="D320" s="760" t="s">
        <v>57</v>
      </c>
      <c r="E320" s="831">
        <v>350000</v>
      </c>
      <c r="F320" s="600">
        <f>SUM(F321)</f>
        <v>300000</v>
      </c>
      <c r="G320" s="600">
        <f t="shared" si="107"/>
        <v>300000</v>
      </c>
      <c r="H320" s="600">
        <f t="shared" si="107"/>
        <v>300000</v>
      </c>
      <c r="I320" s="573">
        <f t="shared" si="105"/>
        <v>100</v>
      </c>
      <c r="J320" s="573">
        <f>AVERAGE(H320/G320*100)</f>
        <v>100</v>
      </c>
    </row>
    <row r="321" spans="1:10" ht="15.75" thickBot="1" x14ac:dyDescent="0.25">
      <c r="A321" s="834" t="s">
        <v>611</v>
      </c>
      <c r="B321" s="832" t="s">
        <v>614</v>
      </c>
      <c r="C321" s="835">
        <v>3232</v>
      </c>
      <c r="D321" s="836" t="s">
        <v>251</v>
      </c>
      <c r="E321" s="837">
        <v>350000</v>
      </c>
      <c r="F321" s="837">
        <v>300000</v>
      </c>
      <c r="G321" s="837">
        <v>300000</v>
      </c>
      <c r="H321" s="837">
        <v>300000</v>
      </c>
      <c r="I321" s="573">
        <f t="shared" si="105"/>
        <v>100</v>
      </c>
      <c r="J321" s="573">
        <f>AVERAGE(H321/G321*100)</f>
        <v>100</v>
      </c>
    </row>
    <row r="322" spans="1:10" ht="15.75" customHeight="1" x14ac:dyDescent="0.25">
      <c r="A322" s="780"/>
      <c r="B322" s="603"/>
      <c r="C322" s="766"/>
      <c r="D322" s="700" t="s">
        <v>691</v>
      </c>
      <c r="E322" s="582"/>
      <c r="F322" s="582"/>
      <c r="G322" s="582"/>
      <c r="H322" s="582"/>
      <c r="I322" s="1028">
        <f>AVERAGE(G324/F324*100)</f>
        <v>0</v>
      </c>
      <c r="J322" s="1033" t="e">
        <f>AVERAGE(H324/G324*100)</f>
        <v>#DIV/0!</v>
      </c>
    </row>
    <row r="323" spans="1:10" ht="15.75" customHeight="1" x14ac:dyDescent="0.25">
      <c r="A323" s="780"/>
      <c r="B323" s="603"/>
      <c r="C323" s="766"/>
      <c r="D323" s="650" t="s">
        <v>252</v>
      </c>
      <c r="E323" s="584"/>
      <c r="F323" s="584"/>
      <c r="G323" s="584"/>
      <c r="H323" s="584"/>
      <c r="I323" s="1031"/>
      <c r="J323" s="1034"/>
    </row>
    <row r="324" spans="1:10" ht="26.25" x14ac:dyDescent="0.25">
      <c r="A324" s="780"/>
      <c r="B324" s="603"/>
      <c r="C324" s="766"/>
      <c r="D324" s="743" t="s">
        <v>255</v>
      </c>
      <c r="E324" s="586">
        <v>350000</v>
      </c>
      <c r="F324" s="586">
        <f>SUM(F325)</f>
        <v>200000</v>
      </c>
      <c r="G324" s="586">
        <f t="shared" ref="G324:H326" si="108">SUM(G325)</f>
        <v>0</v>
      </c>
      <c r="H324" s="586">
        <f t="shared" si="108"/>
        <v>0</v>
      </c>
      <c r="I324" s="1032"/>
      <c r="J324" s="1035"/>
    </row>
    <row r="325" spans="1:10" ht="15.75" customHeight="1" x14ac:dyDescent="0.25">
      <c r="A325" s="663" t="s">
        <v>611</v>
      </c>
      <c r="B325" s="664"/>
      <c r="C325" s="803">
        <v>32</v>
      </c>
      <c r="D325" s="760" t="s">
        <v>189</v>
      </c>
      <c r="E325" s="831">
        <v>350000</v>
      </c>
      <c r="F325" s="600">
        <f>SUM(F326)</f>
        <v>200000</v>
      </c>
      <c r="G325" s="600">
        <f t="shared" si="108"/>
        <v>0</v>
      </c>
      <c r="H325" s="600">
        <f t="shared" si="108"/>
        <v>0</v>
      </c>
      <c r="I325" s="573">
        <f t="shared" ref="I325:I327" si="109">AVERAGE(G325/F325*100)</f>
        <v>0</v>
      </c>
      <c r="J325" s="573" t="e">
        <f>AVERAGE(H325/G325*100)</f>
        <v>#DIV/0!</v>
      </c>
    </row>
    <row r="326" spans="1:10" ht="15.75" customHeight="1" x14ac:dyDescent="0.25">
      <c r="A326" s="663" t="s">
        <v>611</v>
      </c>
      <c r="B326" s="664"/>
      <c r="C326" s="803">
        <v>323</v>
      </c>
      <c r="D326" s="760" t="s">
        <v>57</v>
      </c>
      <c r="E326" s="831">
        <v>350000</v>
      </c>
      <c r="F326" s="600">
        <f>SUM(F327)</f>
        <v>200000</v>
      </c>
      <c r="G326" s="600">
        <f t="shared" si="108"/>
        <v>0</v>
      </c>
      <c r="H326" s="600">
        <f t="shared" si="108"/>
        <v>0</v>
      </c>
      <c r="I326" s="573">
        <f t="shared" si="109"/>
        <v>0</v>
      </c>
      <c r="J326" s="573" t="e">
        <f>AVERAGE(H326/G326*100)</f>
        <v>#DIV/0!</v>
      </c>
    </row>
    <row r="327" spans="1:10" ht="15.75" thickBot="1" x14ac:dyDescent="0.25">
      <c r="A327" s="834" t="s">
        <v>611</v>
      </c>
      <c r="B327" s="832" t="s">
        <v>616</v>
      </c>
      <c r="C327" s="835">
        <v>3232</v>
      </c>
      <c r="D327" s="836" t="s">
        <v>251</v>
      </c>
      <c r="E327" s="837">
        <v>350000</v>
      </c>
      <c r="F327" s="837">
        <v>200000</v>
      </c>
      <c r="G327" s="837">
        <v>0</v>
      </c>
      <c r="H327" s="837">
        <v>0</v>
      </c>
      <c r="I327" s="573">
        <f t="shared" si="109"/>
        <v>0</v>
      </c>
      <c r="J327" s="573" t="e">
        <f>AVERAGE(H327/G327*100)</f>
        <v>#DIV/0!</v>
      </c>
    </row>
    <row r="328" spans="1:10" ht="15.75" customHeight="1" x14ac:dyDescent="0.25">
      <c r="A328" s="780"/>
      <c r="B328" s="603"/>
      <c r="C328" s="766"/>
      <c r="D328" s="700" t="s">
        <v>613</v>
      </c>
      <c r="E328" s="582"/>
      <c r="F328" s="582"/>
      <c r="G328" s="582"/>
      <c r="H328" s="582"/>
      <c r="I328" s="1028">
        <f>AVERAGE(G330/F330*100)</f>
        <v>75</v>
      </c>
      <c r="J328" s="1033">
        <f>AVERAGE(H330/G330*100)</f>
        <v>100</v>
      </c>
    </row>
    <row r="329" spans="1:10" ht="15.75" customHeight="1" x14ac:dyDescent="0.25">
      <c r="A329" s="780"/>
      <c r="B329" s="603"/>
      <c r="C329" s="766"/>
      <c r="D329" s="650" t="s">
        <v>252</v>
      </c>
      <c r="E329" s="584"/>
      <c r="F329" s="584"/>
      <c r="G329" s="584"/>
      <c r="H329" s="584"/>
      <c r="I329" s="1031"/>
      <c r="J329" s="1034"/>
    </row>
    <row r="330" spans="1:10" ht="26.25" x14ac:dyDescent="0.25">
      <c r="A330" s="780"/>
      <c r="B330" s="603"/>
      <c r="C330" s="766"/>
      <c r="D330" s="743" t="s">
        <v>255</v>
      </c>
      <c r="E330" s="586">
        <v>750000</v>
      </c>
      <c r="F330" s="586">
        <f>SUM(F331)</f>
        <v>200000</v>
      </c>
      <c r="G330" s="586">
        <f t="shared" ref="G330:H332" si="110">SUM(G331)</f>
        <v>150000</v>
      </c>
      <c r="H330" s="586">
        <f t="shared" si="110"/>
        <v>150000</v>
      </c>
      <c r="I330" s="1032"/>
      <c r="J330" s="1035"/>
    </row>
    <row r="331" spans="1:10" ht="15.75" customHeight="1" x14ac:dyDescent="0.25">
      <c r="A331" s="663" t="s">
        <v>611</v>
      </c>
      <c r="B331" s="664"/>
      <c r="C331" s="803">
        <v>32</v>
      </c>
      <c r="D331" s="760" t="s">
        <v>189</v>
      </c>
      <c r="E331" s="831">
        <v>750000</v>
      </c>
      <c r="F331" s="600">
        <f>SUM(F332)</f>
        <v>200000</v>
      </c>
      <c r="G331" s="600">
        <f t="shared" si="110"/>
        <v>150000</v>
      </c>
      <c r="H331" s="600">
        <f t="shared" si="110"/>
        <v>150000</v>
      </c>
      <c r="I331" s="573">
        <f t="shared" si="105"/>
        <v>75</v>
      </c>
      <c r="J331" s="573">
        <f>AVERAGE(H331/G331*100)</f>
        <v>100</v>
      </c>
    </row>
    <row r="332" spans="1:10" ht="15.75" customHeight="1" x14ac:dyDescent="0.25">
      <c r="A332" s="663" t="s">
        <v>611</v>
      </c>
      <c r="B332" s="664"/>
      <c r="C332" s="803">
        <v>323</v>
      </c>
      <c r="D332" s="760" t="s">
        <v>57</v>
      </c>
      <c r="E332" s="831">
        <v>750000</v>
      </c>
      <c r="F332" s="600">
        <f>SUM(F333)</f>
        <v>200000</v>
      </c>
      <c r="G332" s="600">
        <f t="shared" si="110"/>
        <v>150000</v>
      </c>
      <c r="H332" s="600">
        <f t="shared" si="110"/>
        <v>150000</v>
      </c>
      <c r="I332" s="573">
        <f t="shared" si="105"/>
        <v>75</v>
      </c>
      <c r="J332" s="573">
        <f>AVERAGE(H332/G332*100)</f>
        <v>100</v>
      </c>
    </row>
    <row r="333" spans="1:10" ht="15.75" thickBot="1" x14ac:dyDescent="0.25">
      <c r="A333" s="834" t="s">
        <v>611</v>
      </c>
      <c r="B333" s="832" t="s">
        <v>618</v>
      </c>
      <c r="C333" s="835">
        <v>3232</v>
      </c>
      <c r="D333" s="836" t="s">
        <v>251</v>
      </c>
      <c r="E333" s="837">
        <v>750000</v>
      </c>
      <c r="F333" s="837">
        <v>200000</v>
      </c>
      <c r="G333" s="837">
        <v>150000</v>
      </c>
      <c r="H333" s="837">
        <v>150000</v>
      </c>
      <c r="I333" s="573">
        <f t="shared" si="105"/>
        <v>75</v>
      </c>
      <c r="J333" s="573">
        <f>AVERAGE(H333/G333*100)</f>
        <v>100</v>
      </c>
    </row>
    <row r="334" spans="1:10" ht="15.75" customHeight="1" x14ac:dyDescent="0.25">
      <c r="A334" s="780"/>
      <c r="B334" s="603"/>
      <c r="C334" s="766"/>
      <c r="D334" s="700" t="s">
        <v>615</v>
      </c>
      <c r="E334" s="582"/>
      <c r="F334" s="582"/>
      <c r="G334" s="582"/>
      <c r="H334" s="582"/>
      <c r="I334" s="1028">
        <f>AVERAGE(G336/F336*100)</f>
        <v>66.666666666666657</v>
      </c>
      <c r="J334" s="1033">
        <f>AVERAGE(H336/G336*100)</f>
        <v>100</v>
      </c>
    </row>
    <row r="335" spans="1:10" ht="15.75" customHeight="1" x14ac:dyDescent="0.25">
      <c r="A335" s="780"/>
      <c r="B335" s="603"/>
      <c r="C335" s="766"/>
      <c r="D335" s="650" t="s">
        <v>252</v>
      </c>
      <c r="E335" s="584"/>
      <c r="F335" s="584"/>
      <c r="G335" s="584"/>
      <c r="H335" s="584"/>
      <c r="I335" s="1031"/>
      <c r="J335" s="1034"/>
    </row>
    <row r="336" spans="1:10" ht="26.25" x14ac:dyDescent="0.25">
      <c r="A336" s="780"/>
      <c r="B336" s="603"/>
      <c r="C336" s="766"/>
      <c r="D336" s="743" t="s">
        <v>255</v>
      </c>
      <c r="E336" s="586">
        <v>120000</v>
      </c>
      <c r="F336" s="586">
        <f>SUM(F337)</f>
        <v>150000</v>
      </c>
      <c r="G336" s="586">
        <f t="shared" ref="G336:H338" si="111">SUM(G337)</f>
        <v>100000</v>
      </c>
      <c r="H336" s="586">
        <f t="shared" si="111"/>
        <v>100000</v>
      </c>
      <c r="I336" s="1032"/>
      <c r="J336" s="1035"/>
    </row>
    <row r="337" spans="1:10" ht="15.75" customHeight="1" x14ac:dyDescent="0.25">
      <c r="A337" s="663" t="s">
        <v>611</v>
      </c>
      <c r="B337" s="664"/>
      <c r="C337" s="803">
        <v>32</v>
      </c>
      <c r="D337" s="760" t="s">
        <v>189</v>
      </c>
      <c r="E337" s="831">
        <v>120000</v>
      </c>
      <c r="F337" s="600">
        <f>SUM(F338)</f>
        <v>150000</v>
      </c>
      <c r="G337" s="600">
        <f t="shared" si="111"/>
        <v>100000</v>
      </c>
      <c r="H337" s="600">
        <f t="shared" si="111"/>
        <v>100000</v>
      </c>
      <c r="I337" s="573">
        <f t="shared" ref="I337:I351" si="112">AVERAGE(G337/F337*100)</f>
        <v>66.666666666666657</v>
      </c>
      <c r="J337" s="573">
        <f>AVERAGE(H337/G337*100)</f>
        <v>100</v>
      </c>
    </row>
    <row r="338" spans="1:10" ht="15.75" customHeight="1" x14ac:dyDescent="0.25">
      <c r="A338" s="663" t="s">
        <v>611</v>
      </c>
      <c r="B338" s="664"/>
      <c r="C338" s="803">
        <v>323</v>
      </c>
      <c r="D338" s="760" t="s">
        <v>57</v>
      </c>
      <c r="E338" s="831">
        <v>120000</v>
      </c>
      <c r="F338" s="600">
        <f>SUM(F339)</f>
        <v>150000</v>
      </c>
      <c r="G338" s="600">
        <f t="shared" si="111"/>
        <v>100000</v>
      </c>
      <c r="H338" s="600">
        <f t="shared" si="111"/>
        <v>100000</v>
      </c>
      <c r="I338" s="573">
        <f t="shared" si="112"/>
        <v>66.666666666666657</v>
      </c>
      <c r="J338" s="573">
        <f>AVERAGE(H338/G338*100)</f>
        <v>100</v>
      </c>
    </row>
    <row r="339" spans="1:10" ht="15.75" thickBot="1" x14ac:dyDescent="0.25">
      <c r="A339" s="834" t="s">
        <v>611</v>
      </c>
      <c r="B339" s="832" t="s">
        <v>620</v>
      </c>
      <c r="C339" s="835">
        <v>3232</v>
      </c>
      <c r="D339" s="836" t="s">
        <v>251</v>
      </c>
      <c r="E339" s="837">
        <v>120000</v>
      </c>
      <c r="F339" s="837">
        <v>150000</v>
      </c>
      <c r="G339" s="837">
        <v>100000</v>
      </c>
      <c r="H339" s="837">
        <v>100000</v>
      </c>
      <c r="I339" s="573">
        <f t="shared" si="112"/>
        <v>66.666666666666657</v>
      </c>
      <c r="J339" s="573">
        <f>AVERAGE(H339/G339*100)</f>
        <v>100</v>
      </c>
    </row>
    <row r="340" spans="1:10" ht="15.75" customHeight="1" x14ac:dyDescent="0.25">
      <c r="A340" s="780"/>
      <c r="B340" s="603"/>
      <c r="C340" s="766"/>
      <c r="D340" s="700" t="s">
        <v>617</v>
      </c>
      <c r="E340" s="582"/>
      <c r="F340" s="582"/>
      <c r="G340" s="582"/>
      <c r="H340" s="582"/>
      <c r="I340" s="1028">
        <f>AVERAGE(G342/F342*100)</f>
        <v>33.333333333333329</v>
      </c>
      <c r="J340" s="1033">
        <f>AVERAGE(H342/G342*100)</f>
        <v>100</v>
      </c>
    </row>
    <row r="341" spans="1:10" ht="15.75" customHeight="1" x14ac:dyDescent="0.25">
      <c r="A341" s="780"/>
      <c r="B341" s="603"/>
      <c r="C341" s="766"/>
      <c r="D341" s="650" t="s">
        <v>252</v>
      </c>
      <c r="E341" s="584"/>
      <c r="F341" s="584"/>
      <c r="G341" s="584"/>
      <c r="H341" s="584"/>
      <c r="I341" s="1031"/>
      <c r="J341" s="1034"/>
    </row>
    <row r="342" spans="1:10" ht="26.25" x14ac:dyDescent="0.25">
      <c r="A342" s="780"/>
      <c r="B342" s="603"/>
      <c r="C342" s="766"/>
      <c r="D342" s="743" t="s">
        <v>255</v>
      </c>
      <c r="E342" s="586">
        <v>50000</v>
      </c>
      <c r="F342" s="586">
        <f>SUM(F343)</f>
        <v>150000</v>
      </c>
      <c r="G342" s="586">
        <f t="shared" ref="G342:H344" si="113">SUM(G343)</f>
        <v>50000</v>
      </c>
      <c r="H342" s="586">
        <f t="shared" si="113"/>
        <v>50000</v>
      </c>
      <c r="I342" s="1032"/>
      <c r="J342" s="1035"/>
    </row>
    <row r="343" spans="1:10" ht="15.75" x14ac:dyDescent="0.25">
      <c r="A343" s="663" t="s">
        <v>611</v>
      </c>
      <c r="B343" s="664"/>
      <c r="C343" s="803">
        <v>32</v>
      </c>
      <c r="D343" s="760" t="s">
        <v>189</v>
      </c>
      <c r="E343" s="831">
        <v>50000</v>
      </c>
      <c r="F343" s="600">
        <f>SUM(F344)</f>
        <v>150000</v>
      </c>
      <c r="G343" s="600">
        <f t="shared" si="113"/>
        <v>50000</v>
      </c>
      <c r="H343" s="600">
        <f t="shared" si="113"/>
        <v>50000</v>
      </c>
      <c r="I343" s="573">
        <f t="shared" si="112"/>
        <v>33.333333333333329</v>
      </c>
      <c r="J343" s="573">
        <f>AVERAGE(H343/G343*100)</f>
        <v>100</v>
      </c>
    </row>
    <row r="344" spans="1:10" ht="15.75" customHeight="1" x14ac:dyDescent="0.25">
      <c r="A344" s="663" t="s">
        <v>611</v>
      </c>
      <c r="B344" s="664"/>
      <c r="C344" s="803">
        <v>323</v>
      </c>
      <c r="D344" s="760" t="s">
        <v>57</v>
      </c>
      <c r="E344" s="831">
        <v>50000</v>
      </c>
      <c r="F344" s="600">
        <f>SUM(F345)</f>
        <v>150000</v>
      </c>
      <c r="G344" s="600">
        <f t="shared" si="113"/>
        <v>50000</v>
      </c>
      <c r="H344" s="600">
        <f t="shared" si="113"/>
        <v>50000</v>
      </c>
      <c r="I344" s="573">
        <f t="shared" si="112"/>
        <v>33.333333333333329</v>
      </c>
      <c r="J344" s="573">
        <f>AVERAGE(H344/G344*100)</f>
        <v>100</v>
      </c>
    </row>
    <row r="345" spans="1:10" ht="15.75" thickBot="1" x14ac:dyDescent="0.25">
      <c r="A345" s="834" t="s">
        <v>611</v>
      </c>
      <c r="B345" s="832" t="s">
        <v>622</v>
      </c>
      <c r="C345" s="835">
        <v>3232</v>
      </c>
      <c r="D345" s="836" t="s">
        <v>251</v>
      </c>
      <c r="E345" s="837">
        <v>50000</v>
      </c>
      <c r="F345" s="837">
        <v>150000</v>
      </c>
      <c r="G345" s="837">
        <v>50000</v>
      </c>
      <c r="H345" s="837">
        <v>50000</v>
      </c>
      <c r="I345" s="573">
        <f t="shared" si="112"/>
        <v>33.333333333333329</v>
      </c>
      <c r="J345" s="573">
        <f>AVERAGE(H345/G345*100)</f>
        <v>100</v>
      </c>
    </row>
    <row r="346" spans="1:10" ht="15.75" customHeight="1" x14ac:dyDescent="0.25">
      <c r="A346" s="780"/>
      <c r="B346" s="603"/>
      <c r="C346" s="766"/>
      <c r="D346" s="700" t="s">
        <v>619</v>
      </c>
      <c r="E346" s="582"/>
      <c r="F346" s="582"/>
      <c r="G346" s="582"/>
      <c r="H346" s="582"/>
      <c r="I346" s="1028">
        <f>AVERAGE(G348/F348*100)</f>
        <v>80</v>
      </c>
      <c r="J346" s="1033">
        <f>AVERAGE(H348/G348*100)</f>
        <v>100</v>
      </c>
    </row>
    <row r="347" spans="1:10" ht="15.75" customHeight="1" x14ac:dyDescent="0.25">
      <c r="A347" s="780"/>
      <c r="B347" s="603"/>
      <c r="C347" s="766"/>
      <c r="D347" s="650" t="s">
        <v>252</v>
      </c>
      <c r="E347" s="584"/>
      <c r="F347" s="584"/>
      <c r="G347" s="584"/>
      <c r="H347" s="584"/>
      <c r="I347" s="1031"/>
      <c r="J347" s="1034"/>
    </row>
    <row r="348" spans="1:10" ht="26.25" x14ac:dyDescent="0.25">
      <c r="A348" s="780"/>
      <c r="B348" s="603"/>
      <c r="C348" s="766"/>
      <c r="D348" s="743" t="s">
        <v>255</v>
      </c>
      <c r="E348" s="586">
        <v>90000</v>
      </c>
      <c r="F348" s="586">
        <f>SUM(F349)</f>
        <v>50000</v>
      </c>
      <c r="G348" s="586">
        <f t="shared" ref="G348:H350" si="114">SUM(G349)</f>
        <v>40000</v>
      </c>
      <c r="H348" s="586">
        <f t="shared" si="114"/>
        <v>40000</v>
      </c>
      <c r="I348" s="1032"/>
      <c r="J348" s="1035"/>
    </row>
    <row r="349" spans="1:10" ht="15.75" customHeight="1" x14ac:dyDescent="0.25">
      <c r="A349" s="663" t="s">
        <v>611</v>
      </c>
      <c r="B349" s="664"/>
      <c r="C349" s="803">
        <v>32</v>
      </c>
      <c r="D349" s="760" t="s">
        <v>189</v>
      </c>
      <c r="E349" s="831">
        <v>90000</v>
      </c>
      <c r="F349" s="600">
        <f>SUM(F350)</f>
        <v>50000</v>
      </c>
      <c r="G349" s="600">
        <f t="shared" si="114"/>
        <v>40000</v>
      </c>
      <c r="H349" s="600">
        <f t="shared" si="114"/>
        <v>40000</v>
      </c>
      <c r="I349" s="573">
        <f t="shared" si="112"/>
        <v>80</v>
      </c>
      <c r="J349" s="573">
        <f>AVERAGE(H349/G349*100)</f>
        <v>100</v>
      </c>
    </row>
    <row r="350" spans="1:10" ht="15.75" customHeight="1" x14ac:dyDescent="0.25">
      <c r="A350" s="663" t="s">
        <v>611</v>
      </c>
      <c r="B350" s="664"/>
      <c r="C350" s="803">
        <v>323</v>
      </c>
      <c r="D350" s="760" t="s">
        <v>57</v>
      </c>
      <c r="E350" s="831">
        <v>90000</v>
      </c>
      <c r="F350" s="600">
        <f>SUM(F351)</f>
        <v>50000</v>
      </c>
      <c r="G350" s="600">
        <f t="shared" si="114"/>
        <v>40000</v>
      </c>
      <c r="H350" s="600">
        <f t="shared" si="114"/>
        <v>40000</v>
      </c>
      <c r="I350" s="573">
        <f t="shared" si="112"/>
        <v>80</v>
      </c>
      <c r="J350" s="573">
        <f>AVERAGE(H350/G350*100)</f>
        <v>100</v>
      </c>
    </row>
    <row r="351" spans="1:10" ht="15.75" thickBot="1" x14ac:dyDescent="0.25">
      <c r="A351" s="834" t="s">
        <v>611</v>
      </c>
      <c r="B351" s="832" t="s">
        <v>625</v>
      </c>
      <c r="C351" s="835">
        <v>3232</v>
      </c>
      <c r="D351" s="836" t="s">
        <v>251</v>
      </c>
      <c r="E351" s="837">
        <v>90000</v>
      </c>
      <c r="F351" s="837">
        <v>50000</v>
      </c>
      <c r="G351" s="837">
        <v>40000</v>
      </c>
      <c r="H351" s="837">
        <v>40000</v>
      </c>
      <c r="I351" s="573">
        <f t="shared" si="112"/>
        <v>80</v>
      </c>
      <c r="J351" s="573">
        <f>AVERAGE(H351/G351*100)</f>
        <v>100</v>
      </c>
    </row>
    <row r="352" spans="1:10" ht="15.75" customHeight="1" x14ac:dyDescent="0.25">
      <c r="A352" s="780"/>
      <c r="B352" s="603"/>
      <c r="C352" s="766"/>
      <c r="D352" s="700" t="s">
        <v>621</v>
      </c>
      <c r="E352" s="582"/>
      <c r="F352" s="582"/>
      <c r="G352" s="582"/>
      <c r="H352" s="582"/>
      <c r="I352" s="1028">
        <f>AVERAGE(G354/F354*100)</f>
        <v>100</v>
      </c>
      <c r="J352" s="1033">
        <f>AVERAGE(H354/G354*100)</f>
        <v>100</v>
      </c>
    </row>
    <row r="353" spans="1:10" ht="15.75" customHeight="1" x14ac:dyDescent="0.25">
      <c r="A353" s="780"/>
      <c r="B353" s="603"/>
      <c r="C353" s="766"/>
      <c r="D353" s="650" t="s">
        <v>252</v>
      </c>
      <c r="E353" s="584"/>
      <c r="F353" s="584"/>
      <c r="G353" s="584"/>
      <c r="H353" s="584"/>
      <c r="I353" s="1031"/>
      <c r="J353" s="1034"/>
    </row>
    <row r="354" spans="1:10" ht="26.25" x14ac:dyDescent="0.25">
      <c r="A354" s="780"/>
      <c r="B354" s="603"/>
      <c r="C354" s="766"/>
      <c r="D354" s="743" t="s">
        <v>255</v>
      </c>
      <c r="E354" s="586">
        <v>50000</v>
      </c>
      <c r="F354" s="586">
        <f>SUM(F355)</f>
        <v>5000</v>
      </c>
      <c r="G354" s="586">
        <f t="shared" ref="G354:H356" si="115">SUM(G355)</f>
        <v>5000</v>
      </c>
      <c r="H354" s="586">
        <f t="shared" si="115"/>
        <v>5000</v>
      </c>
      <c r="I354" s="1032"/>
      <c r="J354" s="1035"/>
    </row>
    <row r="355" spans="1:10" ht="15.75" customHeight="1" x14ac:dyDescent="0.25">
      <c r="A355" s="663" t="s">
        <v>611</v>
      </c>
      <c r="B355" s="664"/>
      <c r="C355" s="803">
        <v>32</v>
      </c>
      <c r="D355" s="760" t="s">
        <v>189</v>
      </c>
      <c r="E355" s="831">
        <v>50000</v>
      </c>
      <c r="F355" s="600">
        <f>SUM(F356)</f>
        <v>5000</v>
      </c>
      <c r="G355" s="600">
        <f t="shared" si="115"/>
        <v>5000</v>
      </c>
      <c r="H355" s="600">
        <f t="shared" si="115"/>
        <v>5000</v>
      </c>
      <c r="I355" s="573">
        <f t="shared" ref="I355:J366" si="116">AVERAGE(G355/F355*100)</f>
        <v>100</v>
      </c>
      <c r="J355" s="573">
        <f>AVERAGE(H355/G355*100)</f>
        <v>100</v>
      </c>
    </row>
    <row r="356" spans="1:10" ht="15.75" customHeight="1" x14ac:dyDescent="0.25">
      <c r="A356" s="663" t="s">
        <v>611</v>
      </c>
      <c r="B356" s="664"/>
      <c r="C356" s="803">
        <v>323</v>
      </c>
      <c r="D356" s="760" t="s">
        <v>57</v>
      </c>
      <c r="E356" s="831">
        <v>50000</v>
      </c>
      <c r="F356" s="600">
        <f>SUM(F357)</f>
        <v>5000</v>
      </c>
      <c r="G356" s="600">
        <f t="shared" si="115"/>
        <v>5000</v>
      </c>
      <c r="H356" s="600">
        <f t="shared" si="115"/>
        <v>5000</v>
      </c>
      <c r="I356" s="573">
        <f t="shared" si="116"/>
        <v>100</v>
      </c>
      <c r="J356" s="573">
        <f>AVERAGE(H356/G356*100)</f>
        <v>100</v>
      </c>
    </row>
    <row r="357" spans="1:10" ht="15.75" customHeight="1" thickBot="1" x14ac:dyDescent="0.25">
      <c r="A357" s="834" t="s">
        <v>611</v>
      </c>
      <c r="B357" s="832" t="s">
        <v>626</v>
      </c>
      <c r="C357" s="835">
        <v>3232</v>
      </c>
      <c r="D357" s="836" t="s">
        <v>251</v>
      </c>
      <c r="E357" s="837">
        <v>50000</v>
      </c>
      <c r="F357" s="837">
        <v>5000</v>
      </c>
      <c r="G357" s="837">
        <v>5000</v>
      </c>
      <c r="H357" s="837">
        <v>5000</v>
      </c>
      <c r="I357" s="573">
        <f t="shared" si="116"/>
        <v>100</v>
      </c>
      <c r="J357" s="573">
        <f>AVERAGE(H357/G357*100)</f>
        <v>100</v>
      </c>
    </row>
    <row r="358" spans="1:10" ht="15.75" customHeight="1" x14ac:dyDescent="0.25">
      <c r="A358" s="780"/>
      <c r="B358" s="603"/>
      <c r="C358" s="766"/>
      <c r="D358" s="700" t="s">
        <v>623</v>
      </c>
      <c r="E358" s="582"/>
      <c r="F358" s="582"/>
      <c r="G358" s="582"/>
      <c r="H358" s="582"/>
      <c r="I358" s="1028">
        <f>AVERAGE(G360/F360*100)</f>
        <v>108.10810810810811</v>
      </c>
      <c r="J358" s="1033">
        <f>AVERAGE(H360/G360*100)</f>
        <v>100</v>
      </c>
    </row>
    <row r="359" spans="1:10" ht="15.75" customHeight="1" x14ac:dyDescent="0.25">
      <c r="A359" s="780"/>
      <c r="B359" s="603"/>
      <c r="C359" s="766"/>
      <c r="D359" s="650" t="s">
        <v>252</v>
      </c>
      <c r="E359" s="584"/>
      <c r="F359" s="584"/>
      <c r="G359" s="584"/>
      <c r="H359" s="584"/>
      <c r="I359" s="1031"/>
      <c r="J359" s="1034"/>
    </row>
    <row r="360" spans="1:10" ht="29.25" customHeight="1" x14ac:dyDescent="0.25">
      <c r="A360" s="780"/>
      <c r="B360" s="603"/>
      <c r="C360" s="766"/>
      <c r="D360" s="743" t="s">
        <v>624</v>
      </c>
      <c r="E360" s="586">
        <v>50000</v>
      </c>
      <c r="F360" s="586">
        <f>SUM(F361)</f>
        <v>37000</v>
      </c>
      <c r="G360" s="586">
        <f t="shared" ref="G360:H360" si="117">SUM(G361)</f>
        <v>40000</v>
      </c>
      <c r="H360" s="586">
        <f t="shared" si="117"/>
        <v>40000</v>
      </c>
      <c r="I360" s="1032"/>
      <c r="J360" s="1035"/>
    </row>
    <row r="361" spans="1:10" ht="15.75" customHeight="1" x14ac:dyDescent="0.25">
      <c r="A361" s="663" t="s">
        <v>611</v>
      </c>
      <c r="B361" s="664"/>
      <c r="C361" s="803">
        <v>32</v>
      </c>
      <c r="D361" s="760" t="s">
        <v>189</v>
      </c>
      <c r="E361" s="831">
        <v>50000</v>
      </c>
      <c r="F361" s="600">
        <f>SUM(F362+F364)</f>
        <v>37000</v>
      </c>
      <c r="G361" s="600">
        <f t="shared" ref="G361:H361" si="118">SUM(G362+G364)</f>
        <v>40000</v>
      </c>
      <c r="H361" s="600">
        <f t="shared" si="118"/>
        <v>40000</v>
      </c>
      <c r="I361" s="573">
        <f t="shared" si="116"/>
        <v>108.10810810810811</v>
      </c>
      <c r="J361" s="573">
        <f t="shared" si="116"/>
        <v>100</v>
      </c>
    </row>
    <row r="362" spans="1:10" ht="15.75" customHeight="1" x14ac:dyDescent="0.25">
      <c r="A362" s="663" t="s">
        <v>611</v>
      </c>
      <c r="B362" s="664"/>
      <c r="C362" s="803">
        <v>322</v>
      </c>
      <c r="D362" s="760" t="s">
        <v>53</v>
      </c>
      <c r="E362" s="831">
        <v>50000</v>
      </c>
      <c r="F362" s="600">
        <f>SUM(F363)</f>
        <v>30000</v>
      </c>
      <c r="G362" s="600">
        <f t="shared" ref="G362:H362" si="119">SUM(G363)</f>
        <v>30000</v>
      </c>
      <c r="H362" s="600">
        <f t="shared" si="119"/>
        <v>30000</v>
      </c>
      <c r="I362" s="573">
        <f t="shared" si="116"/>
        <v>100</v>
      </c>
      <c r="J362" s="573">
        <f t="shared" si="116"/>
        <v>100</v>
      </c>
    </row>
    <row r="363" spans="1:10" ht="15.75" customHeight="1" x14ac:dyDescent="0.2">
      <c r="A363" s="838" t="s">
        <v>611</v>
      </c>
      <c r="B363" s="839" t="s">
        <v>630</v>
      </c>
      <c r="C363" s="840">
        <v>3225</v>
      </c>
      <c r="D363" s="841" t="s">
        <v>199</v>
      </c>
      <c r="E363" s="842">
        <v>50000</v>
      </c>
      <c r="F363" s="842">
        <v>30000</v>
      </c>
      <c r="G363" s="842">
        <v>30000</v>
      </c>
      <c r="H363" s="842">
        <v>30000</v>
      </c>
      <c r="I363" s="573">
        <f t="shared" si="116"/>
        <v>100</v>
      </c>
      <c r="J363" s="573">
        <f t="shared" si="116"/>
        <v>100</v>
      </c>
    </row>
    <row r="364" spans="1:10" ht="15.75" customHeight="1" x14ac:dyDescent="0.25">
      <c r="A364" s="663" t="s">
        <v>611</v>
      </c>
      <c r="B364" s="664"/>
      <c r="C364" s="803">
        <v>323</v>
      </c>
      <c r="D364" s="830" t="s">
        <v>57</v>
      </c>
      <c r="E364" s="831">
        <v>50000</v>
      </c>
      <c r="F364" s="600">
        <f>SUM(F365)</f>
        <v>7000</v>
      </c>
      <c r="G364" s="600">
        <f t="shared" ref="G364:H364" si="120">SUM(G365)</f>
        <v>10000</v>
      </c>
      <c r="H364" s="600">
        <f t="shared" si="120"/>
        <v>10000</v>
      </c>
      <c r="I364" s="573">
        <f t="shared" si="116"/>
        <v>142.85714285714286</v>
      </c>
      <c r="J364" s="573">
        <f t="shared" si="116"/>
        <v>100</v>
      </c>
    </row>
    <row r="365" spans="1:10" ht="15.75" customHeight="1" thickBot="1" x14ac:dyDescent="0.25">
      <c r="A365" s="834" t="s">
        <v>611</v>
      </c>
      <c r="B365" s="832" t="s">
        <v>702</v>
      </c>
      <c r="C365" s="835">
        <v>3239</v>
      </c>
      <c r="D365" s="836" t="s">
        <v>65</v>
      </c>
      <c r="E365" s="837">
        <v>50000</v>
      </c>
      <c r="F365" s="837">
        <v>7000</v>
      </c>
      <c r="G365" s="837">
        <v>10000</v>
      </c>
      <c r="H365" s="837">
        <v>10000</v>
      </c>
      <c r="I365" s="573">
        <f t="shared" si="116"/>
        <v>142.85714285714286</v>
      </c>
      <c r="J365" s="573">
        <f t="shared" si="116"/>
        <v>100</v>
      </c>
    </row>
    <row r="366" spans="1:10" ht="28.5" customHeight="1" x14ac:dyDescent="0.25">
      <c r="A366" s="764"/>
      <c r="B366" s="676"/>
      <c r="C366" s="695"/>
      <c r="D366" s="765" t="s">
        <v>627</v>
      </c>
      <c r="E366" s="697" t="e">
        <f>SUM(E369+#REF!+#REF!+E375+E381)</f>
        <v>#REF!</v>
      </c>
      <c r="F366" s="697">
        <f>SUM(F369+F375+F381+F388)</f>
        <v>2350000</v>
      </c>
      <c r="G366" s="697">
        <f t="shared" ref="G366:H366" si="121">SUM(G369+G375+G381+G388)</f>
        <v>4660000</v>
      </c>
      <c r="H366" s="697">
        <f t="shared" si="121"/>
        <v>4660000</v>
      </c>
      <c r="I366" s="573">
        <f t="shared" si="116"/>
        <v>198.29787234042553</v>
      </c>
      <c r="J366" s="573">
        <f t="shared" si="116"/>
        <v>100</v>
      </c>
    </row>
    <row r="367" spans="1:10" ht="15.75" customHeight="1" x14ac:dyDescent="0.25">
      <c r="A367" s="662"/>
      <c r="B367" s="680"/>
      <c r="C367" s="766"/>
      <c r="D367" s="700" t="s">
        <v>628</v>
      </c>
      <c r="E367" s="701"/>
      <c r="F367" s="701"/>
      <c r="G367" s="701"/>
      <c r="H367" s="701"/>
      <c r="I367" s="1028">
        <f>AVERAGE(G369/F369*100)</f>
        <v>10</v>
      </c>
      <c r="J367" s="1033">
        <f>AVERAGE(H369/G369*100)</f>
        <v>100</v>
      </c>
    </row>
    <row r="368" spans="1:10" ht="15.75" customHeight="1" x14ac:dyDescent="0.25">
      <c r="A368" s="662"/>
      <c r="B368" s="680"/>
      <c r="C368" s="766"/>
      <c r="D368" s="650" t="s">
        <v>256</v>
      </c>
      <c r="E368" s="682"/>
      <c r="F368" s="682"/>
      <c r="G368" s="682"/>
      <c r="H368" s="682"/>
      <c r="I368" s="1031"/>
      <c r="J368" s="1034"/>
    </row>
    <row r="369" spans="1:10" ht="26.25" x14ac:dyDescent="0.25">
      <c r="A369" s="662"/>
      <c r="B369" s="680"/>
      <c r="C369" s="766"/>
      <c r="D369" s="743" t="s">
        <v>255</v>
      </c>
      <c r="E369" s="685">
        <v>120000</v>
      </c>
      <c r="F369" s="586">
        <f>SUM(F370)</f>
        <v>100000</v>
      </c>
      <c r="G369" s="586">
        <f t="shared" ref="G369:H371" si="122">SUM(G370)</f>
        <v>10000</v>
      </c>
      <c r="H369" s="586">
        <f t="shared" si="122"/>
        <v>10000</v>
      </c>
      <c r="I369" s="1032"/>
      <c r="J369" s="1035"/>
    </row>
    <row r="370" spans="1:10" ht="15.75" customHeight="1" x14ac:dyDescent="0.25">
      <c r="A370" s="629" t="s">
        <v>629</v>
      </c>
      <c r="B370" s="843"/>
      <c r="C370" s="844">
        <v>41</v>
      </c>
      <c r="D370" s="845" t="s">
        <v>257</v>
      </c>
      <c r="E370" s="652">
        <v>120000</v>
      </c>
      <c r="F370" s="600">
        <f>SUM(F371)</f>
        <v>100000</v>
      </c>
      <c r="G370" s="600">
        <f t="shared" si="122"/>
        <v>10000</v>
      </c>
      <c r="H370" s="600">
        <f t="shared" si="122"/>
        <v>10000</v>
      </c>
      <c r="I370" s="573">
        <f t="shared" ref="I370:J422" si="123">AVERAGE(G370/F370*100)</f>
        <v>10</v>
      </c>
      <c r="J370" s="573">
        <f t="shared" si="123"/>
        <v>100</v>
      </c>
    </row>
    <row r="371" spans="1:10" ht="15" x14ac:dyDescent="0.25">
      <c r="A371" s="629" t="s">
        <v>629</v>
      </c>
      <c r="B371" s="843"/>
      <c r="C371" s="844">
        <v>411</v>
      </c>
      <c r="D371" s="845" t="s">
        <v>96</v>
      </c>
      <c r="E371" s="652">
        <v>120000</v>
      </c>
      <c r="F371" s="600">
        <f>SUM(F372)</f>
        <v>100000</v>
      </c>
      <c r="G371" s="600">
        <f t="shared" si="122"/>
        <v>10000</v>
      </c>
      <c r="H371" s="600">
        <f t="shared" si="122"/>
        <v>10000</v>
      </c>
      <c r="I371" s="573">
        <f t="shared" si="123"/>
        <v>10</v>
      </c>
      <c r="J371" s="573">
        <f t="shared" si="123"/>
        <v>100</v>
      </c>
    </row>
    <row r="372" spans="1:10" ht="14.25" x14ac:dyDescent="0.2">
      <c r="A372" s="630" t="s">
        <v>629</v>
      </c>
      <c r="B372" s="846" t="s">
        <v>703</v>
      </c>
      <c r="C372" s="847">
        <v>4111</v>
      </c>
      <c r="D372" s="848" t="s">
        <v>41</v>
      </c>
      <c r="E372" s="611">
        <v>120000</v>
      </c>
      <c r="F372" s="611">
        <v>100000</v>
      </c>
      <c r="G372" s="611">
        <v>10000</v>
      </c>
      <c r="H372" s="611">
        <v>10000</v>
      </c>
      <c r="I372" s="573">
        <f t="shared" si="123"/>
        <v>10</v>
      </c>
      <c r="J372" s="573">
        <f t="shared" si="123"/>
        <v>100</v>
      </c>
    </row>
    <row r="373" spans="1:10" ht="15.75" customHeight="1" x14ac:dyDescent="0.25">
      <c r="A373" s="662"/>
      <c r="B373" s="603"/>
      <c r="C373" s="699"/>
      <c r="D373" s="700" t="s">
        <v>631</v>
      </c>
      <c r="E373" s="701"/>
      <c r="F373" s="701"/>
      <c r="G373" s="701"/>
      <c r="H373" s="701"/>
      <c r="I373" s="1028">
        <f>AVERAGE(G375/F375*100)</f>
        <v>200</v>
      </c>
      <c r="J373" s="1033">
        <f>AVERAGE(H375/G375*100)</f>
        <v>100</v>
      </c>
    </row>
    <row r="374" spans="1:10" ht="15.75" customHeight="1" x14ac:dyDescent="0.25">
      <c r="A374" s="662"/>
      <c r="B374" s="603"/>
      <c r="C374" s="699"/>
      <c r="D374" s="650" t="s">
        <v>261</v>
      </c>
      <c r="E374" s="682"/>
      <c r="F374" s="682"/>
      <c r="G374" s="682"/>
      <c r="H374" s="682"/>
      <c r="I374" s="1031"/>
      <c r="J374" s="1034"/>
    </row>
    <row r="375" spans="1:10" ht="26.25" x14ac:dyDescent="0.25">
      <c r="A375" s="662"/>
      <c r="B375" s="603"/>
      <c r="C375" s="699"/>
      <c r="D375" s="743" t="s">
        <v>255</v>
      </c>
      <c r="E375" s="685">
        <v>300000</v>
      </c>
      <c r="F375" s="586">
        <f>SUM(F376)</f>
        <v>150000</v>
      </c>
      <c r="G375" s="586">
        <f t="shared" ref="G375:H377" si="124">SUM(G376)</f>
        <v>300000</v>
      </c>
      <c r="H375" s="586">
        <f t="shared" si="124"/>
        <v>300000</v>
      </c>
      <c r="I375" s="1032"/>
      <c r="J375" s="1035"/>
    </row>
    <row r="376" spans="1:10" ht="15.75" customHeight="1" x14ac:dyDescent="0.25">
      <c r="A376" s="821" t="s">
        <v>632</v>
      </c>
      <c r="B376" s="623"/>
      <c r="C376" s="856">
        <v>42</v>
      </c>
      <c r="D376" s="857" t="s">
        <v>259</v>
      </c>
      <c r="E376" s="822">
        <v>300000</v>
      </c>
      <c r="F376" s="600">
        <f>SUM(F377)</f>
        <v>150000</v>
      </c>
      <c r="G376" s="600">
        <f t="shared" si="124"/>
        <v>300000</v>
      </c>
      <c r="H376" s="600">
        <f t="shared" si="124"/>
        <v>300000</v>
      </c>
      <c r="I376" s="573">
        <f t="shared" si="123"/>
        <v>200</v>
      </c>
      <c r="J376" s="573">
        <f t="shared" si="123"/>
        <v>100</v>
      </c>
    </row>
    <row r="377" spans="1:10" ht="15.75" x14ac:dyDescent="0.25">
      <c r="A377" s="821" t="s">
        <v>632</v>
      </c>
      <c r="B377" s="855"/>
      <c r="C377" s="624">
        <v>421</v>
      </c>
      <c r="D377" s="625" t="s">
        <v>98</v>
      </c>
      <c r="E377" s="822">
        <v>300000</v>
      </c>
      <c r="F377" s="600">
        <f>SUM(F378)</f>
        <v>150000</v>
      </c>
      <c r="G377" s="600">
        <f t="shared" si="124"/>
        <v>300000</v>
      </c>
      <c r="H377" s="600">
        <f t="shared" si="124"/>
        <v>300000</v>
      </c>
      <c r="I377" s="573">
        <f t="shared" si="123"/>
        <v>200</v>
      </c>
      <c r="J377" s="573">
        <f t="shared" si="123"/>
        <v>100</v>
      </c>
    </row>
    <row r="378" spans="1:10" ht="15.75" customHeight="1" x14ac:dyDescent="0.2">
      <c r="A378" s="735" t="s">
        <v>632</v>
      </c>
      <c r="B378" s="705" t="s">
        <v>633</v>
      </c>
      <c r="C378" s="704">
        <v>4214</v>
      </c>
      <c r="D378" s="706" t="s">
        <v>260</v>
      </c>
      <c r="E378" s="824">
        <v>300000</v>
      </c>
      <c r="F378" s="824">
        <v>150000</v>
      </c>
      <c r="G378" s="824">
        <v>300000</v>
      </c>
      <c r="H378" s="824">
        <v>300000</v>
      </c>
      <c r="I378" s="573">
        <f t="shared" si="123"/>
        <v>200</v>
      </c>
      <c r="J378" s="573">
        <f t="shared" si="123"/>
        <v>100</v>
      </c>
    </row>
    <row r="379" spans="1:10" ht="15" x14ac:dyDescent="0.25">
      <c r="A379" s="662"/>
      <c r="B379" s="680"/>
      <c r="C379" s="766"/>
      <c r="D379" s="700" t="s">
        <v>634</v>
      </c>
      <c r="E379" s="701"/>
      <c r="F379" s="701"/>
      <c r="G379" s="701"/>
      <c r="H379" s="701"/>
      <c r="I379" s="1028">
        <f>AVERAGE(G381/F381*100)</f>
        <v>210</v>
      </c>
      <c r="J379" s="1033">
        <f>AVERAGE(H381/G381*100)</f>
        <v>100</v>
      </c>
    </row>
    <row r="380" spans="1:10" ht="26.25" x14ac:dyDescent="0.25">
      <c r="A380" s="662"/>
      <c r="B380" s="680"/>
      <c r="C380" s="766"/>
      <c r="D380" s="742" t="s">
        <v>262</v>
      </c>
      <c r="E380" s="682"/>
      <c r="F380" s="682"/>
      <c r="G380" s="682"/>
      <c r="H380" s="682"/>
      <c r="I380" s="1031"/>
      <c r="J380" s="1034"/>
    </row>
    <row r="381" spans="1:10" ht="26.25" x14ac:dyDescent="0.25">
      <c r="A381" s="662"/>
      <c r="B381" s="680"/>
      <c r="C381" s="766"/>
      <c r="D381" s="743" t="s">
        <v>255</v>
      </c>
      <c r="E381" s="685">
        <v>1472500</v>
      </c>
      <c r="F381" s="586">
        <f>SUM(F382)</f>
        <v>2000000</v>
      </c>
      <c r="G381" s="586">
        <f t="shared" ref="G381:H382" si="125">SUM(G382)</f>
        <v>4200000</v>
      </c>
      <c r="H381" s="586">
        <f t="shared" si="125"/>
        <v>4200000</v>
      </c>
      <c r="I381" s="1032"/>
      <c r="J381" s="1035"/>
    </row>
    <row r="382" spans="1:10" ht="15.75" x14ac:dyDescent="0.25">
      <c r="A382" s="821" t="s">
        <v>635</v>
      </c>
      <c r="B382" s="855"/>
      <c r="C382" s="624">
        <v>42</v>
      </c>
      <c r="D382" s="625" t="s">
        <v>259</v>
      </c>
      <c r="E382" s="822">
        <v>1472500</v>
      </c>
      <c r="F382" s="600">
        <f>SUM(F383)</f>
        <v>2000000</v>
      </c>
      <c r="G382" s="600">
        <f t="shared" si="125"/>
        <v>4200000</v>
      </c>
      <c r="H382" s="600">
        <f t="shared" si="125"/>
        <v>4200000</v>
      </c>
      <c r="I382" s="573">
        <f t="shared" si="123"/>
        <v>210</v>
      </c>
      <c r="J382" s="573">
        <f t="shared" si="123"/>
        <v>100</v>
      </c>
    </row>
    <row r="383" spans="1:10" ht="15.75" customHeight="1" x14ac:dyDescent="0.25">
      <c r="A383" s="821" t="s">
        <v>635</v>
      </c>
      <c r="B383" s="855"/>
      <c r="C383" s="624">
        <v>421</v>
      </c>
      <c r="D383" s="625" t="s">
        <v>98</v>
      </c>
      <c r="E383" s="822">
        <v>1472500</v>
      </c>
      <c r="F383" s="600">
        <f>SUM(F384:F385)</f>
        <v>2000000</v>
      </c>
      <c r="G383" s="600">
        <f t="shared" ref="G383:H383" si="126">SUM(G384:G385)</f>
        <v>4200000</v>
      </c>
      <c r="H383" s="600">
        <f t="shared" si="126"/>
        <v>4200000</v>
      </c>
      <c r="I383" s="573">
        <f t="shared" si="123"/>
        <v>210</v>
      </c>
      <c r="J383" s="573">
        <f t="shared" si="123"/>
        <v>100</v>
      </c>
    </row>
    <row r="384" spans="1:10" ht="15.75" customHeight="1" x14ac:dyDescent="0.2">
      <c r="A384" s="735" t="s">
        <v>635</v>
      </c>
      <c r="B384" s="705" t="s">
        <v>636</v>
      </c>
      <c r="C384" s="704">
        <v>4213</v>
      </c>
      <c r="D384" s="706" t="s">
        <v>637</v>
      </c>
      <c r="E384" s="824">
        <v>1472500</v>
      </c>
      <c r="F384" s="884">
        <v>1350000</v>
      </c>
      <c r="G384" s="824">
        <v>3000000</v>
      </c>
      <c r="H384" s="824">
        <v>3000000</v>
      </c>
      <c r="I384" s="573">
        <f t="shared" si="123"/>
        <v>222.22222222222223</v>
      </c>
      <c r="J384" s="573">
        <f t="shared" si="123"/>
        <v>100</v>
      </c>
    </row>
    <row r="385" spans="1:10" ht="15.75" customHeight="1" thickBot="1" x14ac:dyDescent="0.25">
      <c r="A385" s="912" t="s">
        <v>635</v>
      </c>
      <c r="B385" s="913" t="s">
        <v>639</v>
      </c>
      <c r="C385" s="914">
        <v>4213</v>
      </c>
      <c r="D385" s="915" t="s">
        <v>637</v>
      </c>
      <c r="E385" s="916">
        <v>1472500</v>
      </c>
      <c r="F385" s="917">
        <v>650000</v>
      </c>
      <c r="G385" s="916">
        <v>1200000</v>
      </c>
      <c r="H385" s="916">
        <v>1200000</v>
      </c>
      <c r="I385" s="893">
        <f t="shared" si="123"/>
        <v>184.61538461538461</v>
      </c>
      <c r="J385" s="893">
        <f t="shared" si="123"/>
        <v>100</v>
      </c>
    </row>
    <row r="386" spans="1:10" ht="27.75" customHeight="1" x14ac:dyDescent="0.25">
      <c r="A386" s="662"/>
      <c r="B386" s="603"/>
      <c r="C386" s="699"/>
      <c r="D386" s="700" t="s">
        <v>638</v>
      </c>
      <c r="E386" s="701"/>
      <c r="F386" s="701"/>
      <c r="G386" s="701"/>
      <c r="H386" s="701"/>
      <c r="I386" s="1028">
        <f>AVERAGE(G388/F388*100)</f>
        <v>150</v>
      </c>
      <c r="J386" s="1033">
        <f>AVERAGE(H388/G388*100)</f>
        <v>100</v>
      </c>
    </row>
    <row r="387" spans="1:10" ht="15.75" customHeight="1" x14ac:dyDescent="0.25">
      <c r="A387" s="662"/>
      <c r="B387" s="603"/>
      <c r="C387" s="699"/>
      <c r="D387" s="650" t="s">
        <v>261</v>
      </c>
      <c r="E387" s="682"/>
      <c r="F387" s="682"/>
      <c r="G387" s="682"/>
      <c r="H387" s="682"/>
      <c r="I387" s="1031"/>
      <c r="J387" s="1034"/>
    </row>
    <row r="388" spans="1:10" ht="26.25" x14ac:dyDescent="0.25">
      <c r="A388" s="662"/>
      <c r="B388" s="603"/>
      <c r="C388" s="699"/>
      <c r="D388" s="743" t="s">
        <v>255</v>
      </c>
      <c r="E388" s="685">
        <v>300000</v>
      </c>
      <c r="F388" s="586">
        <f>SUM(F389)</f>
        <v>100000</v>
      </c>
      <c r="G388" s="586">
        <f t="shared" ref="G388:H390" si="127">SUM(G389)</f>
        <v>150000</v>
      </c>
      <c r="H388" s="586">
        <f t="shared" si="127"/>
        <v>150000</v>
      </c>
      <c r="I388" s="1032"/>
      <c r="J388" s="1035"/>
    </row>
    <row r="389" spans="1:10" ht="15.75" customHeight="1" x14ac:dyDescent="0.25">
      <c r="A389" s="821" t="s">
        <v>632</v>
      </c>
      <c r="B389" s="623"/>
      <c r="C389" s="856">
        <v>38</v>
      </c>
      <c r="D389" s="857" t="s">
        <v>131</v>
      </c>
      <c r="E389" s="822">
        <v>300000</v>
      </c>
      <c r="F389" s="600">
        <f>SUM(F390)</f>
        <v>100000</v>
      </c>
      <c r="G389" s="600">
        <f t="shared" si="127"/>
        <v>150000</v>
      </c>
      <c r="H389" s="600">
        <f t="shared" si="127"/>
        <v>150000</v>
      </c>
      <c r="I389" s="573">
        <f t="shared" si="123"/>
        <v>150</v>
      </c>
      <c r="J389" s="573">
        <f t="shared" si="123"/>
        <v>100</v>
      </c>
    </row>
    <row r="390" spans="1:10" ht="15.75" customHeight="1" x14ac:dyDescent="0.25">
      <c r="A390" s="821" t="s">
        <v>632</v>
      </c>
      <c r="B390" s="855"/>
      <c r="C390" s="624">
        <v>386</v>
      </c>
      <c r="D390" s="625" t="s">
        <v>271</v>
      </c>
      <c r="E390" s="822">
        <v>300000</v>
      </c>
      <c r="F390" s="600">
        <f>SUM(F391)</f>
        <v>100000</v>
      </c>
      <c r="G390" s="600">
        <f t="shared" si="127"/>
        <v>150000</v>
      </c>
      <c r="H390" s="600">
        <f t="shared" si="127"/>
        <v>150000</v>
      </c>
      <c r="I390" s="573">
        <f t="shared" si="123"/>
        <v>150</v>
      </c>
      <c r="J390" s="573">
        <f t="shared" si="123"/>
        <v>100</v>
      </c>
    </row>
    <row r="391" spans="1:10" ht="30" x14ac:dyDescent="0.2">
      <c r="A391" s="735" t="s">
        <v>632</v>
      </c>
      <c r="B391" s="705" t="s">
        <v>644</v>
      </c>
      <c r="C391" s="704">
        <v>3861</v>
      </c>
      <c r="D391" s="706" t="s">
        <v>640</v>
      </c>
      <c r="E391" s="824">
        <v>300000</v>
      </c>
      <c r="F391" s="824">
        <v>100000</v>
      </c>
      <c r="G391" s="824">
        <v>150000</v>
      </c>
      <c r="H391" s="824">
        <v>150000</v>
      </c>
      <c r="I391" s="573">
        <f t="shared" si="123"/>
        <v>150</v>
      </c>
      <c r="J391" s="573">
        <f t="shared" si="123"/>
        <v>100</v>
      </c>
    </row>
    <row r="392" spans="1:10" ht="15.75" customHeight="1" x14ac:dyDescent="0.25">
      <c r="A392" s="860"/>
      <c r="B392" s="861"/>
      <c r="C392" s="862"/>
      <c r="D392" s="863" t="s">
        <v>641</v>
      </c>
      <c r="E392" s="864" t="e">
        <f>SUM(E395+#REF!+E403+E415+E421+E427+E436+E445+E451+E457)</f>
        <v>#REF!</v>
      </c>
      <c r="F392" s="864">
        <f>SUM(F395+F403+F409+F415+F421+F427+F436+F445+F451+F457)</f>
        <v>3565000</v>
      </c>
      <c r="G392" s="864">
        <f t="shared" ref="G392:H392" si="128">SUM(G395+G403+G409+G415+G421+G427+G436+G445+G451+G457)</f>
        <v>1840000</v>
      </c>
      <c r="H392" s="864">
        <f t="shared" si="128"/>
        <v>1840000</v>
      </c>
      <c r="I392" s="573">
        <f t="shared" si="123"/>
        <v>51.612903225806448</v>
      </c>
      <c r="J392" s="573">
        <f t="shared" si="123"/>
        <v>100</v>
      </c>
    </row>
    <row r="393" spans="1:10" ht="15.75" customHeight="1" x14ac:dyDescent="0.25">
      <c r="A393" s="865"/>
      <c r="B393" s="866"/>
      <c r="C393" s="867"/>
      <c r="D393" s="700" t="s">
        <v>642</v>
      </c>
      <c r="E393" s="701"/>
      <c r="F393" s="701"/>
      <c r="G393" s="701"/>
      <c r="H393" s="701"/>
      <c r="I393" s="1028">
        <f>AVERAGE(G395/F395*100)</f>
        <v>131.57894736842107</v>
      </c>
      <c r="J393" s="1033">
        <f>AVERAGE(H395/G395*100)</f>
        <v>100</v>
      </c>
    </row>
    <row r="394" spans="1:10" ht="15.75" customHeight="1" x14ac:dyDescent="0.25">
      <c r="A394" s="868"/>
      <c r="B394" s="869"/>
      <c r="C394" s="870"/>
      <c r="D394" s="742" t="s">
        <v>204</v>
      </c>
      <c r="E394" s="682"/>
      <c r="F394" s="682"/>
      <c r="G394" s="682"/>
      <c r="H394" s="682"/>
      <c r="I394" s="1031"/>
      <c r="J394" s="1034"/>
    </row>
    <row r="395" spans="1:10" ht="26.25" x14ac:dyDescent="0.25">
      <c r="A395" s="871"/>
      <c r="B395" s="872"/>
      <c r="C395" s="873"/>
      <c r="D395" s="743" t="s">
        <v>255</v>
      </c>
      <c r="E395" s="685">
        <v>247000</v>
      </c>
      <c r="F395" s="586">
        <f>SUM(F396)</f>
        <v>190000</v>
      </c>
      <c r="G395" s="586">
        <f t="shared" ref="G395:H395" si="129">SUM(G396)</f>
        <v>250000</v>
      </c>
      <c r="H395" s="586">
        <f t="shared" si="129"/>
        <v>250000</v>
      </c>
      <c r="I395" s="1032"/>
      <c r="J395" s="1035"/>
    </row>
    <row r="396" spans="1:10" ht="15.75" customHeight="1" x14ac:dyDescent="0.25">
      <c r="A396" s="821" t="s">
        <v>643</v>
      </c>
      <c r="B396" s="849"/>
      <c r="C396" s="624">
        <v>32</v>
      </c>
      <c r="D396" s="874" t="s">
        <v>48</v>
      </c>
      <c r="E396" s="822">
        <v>247000</v>
      </c>
      <c r="F396" s="600">
        <f>SUM(F397+F399)</f>
        <v>190000</v>
      </c>
      <c r="G396" s="600">
        <f t="shared" ref="G396:H396" si="130">SUM(G397+G399)</f>
        <v>250000</v>
      </c>
      <c r="H396" s="600">
        <f t="shared" si="130"/>
        <v>250000</v>
      </c>
      <c r="I396" s="573">
        <f t="shared" si="123"/>
        <v>131.57894736842107</v>
      </c>
      <c r="J396" s="573">
        <f t="shared" si="123"/>
        <v>100</v>
      </c>
    </row>
    <row r="397" spans="1:10" ht="15.75" customHeight="1" x14ac:dyDescent="0.25">
      <c r="A397" s="821" t="s">
        <v>643</v>
      </c>
      <c r="B397" s="849"/>
      <c r="C397" s="624">
        <v>322</v>
      </c>
      <c r="D397" s="625" t="s">
        <v>53</v>
      </c>
      <c r="E397" s="822">
        <v>30000</v>
      </c>
      <c r="F397" s="600">
        <f>SUM(F398)</f>
        <v>30000</v>
      </c>
      <c r="G397" s="600">
        <f t="shared" ref="G397:H397" si="131">SUM(G398)</f>
        <v>30000</v>
      </c>
      <c r="H397" s="600">
        <f t="shared" si="131"/>
        <v>30000</v>
      </c>
      <c r="I397" s="573">
        <f t="shared" si="123"/>
        <v>100</v>
      </c>
      <c r="J397" s="573">
        <f t="shared" si="123"/>
        <v>100</v>
      </c>
    </row>
    <row r="398" spans="1:10" ht="15.75" customHeight="1" x14ac:dyDescent="0.25">
      <c r="A398" s="735" t="s">
        <v>643</v>
      </c>
      <c r="B398" s="849" t="s">
        <v>645</v>
      </c>
      <c r="C398" s="704">
        <v>3224</v>
      </c>
      <c r="D398" s="706" t="s">
        <v>198</v>
      </c>
      <c r="E398" s="824">
        <v>30000</v>
      </c>
      <c r="F398" s="824">
        <v>30000</v>
      </c>
      <c r="G398" s="824">
        <v>30000</v>
      </c>
      <c r="H398" s="824">
        <v>30000</v>
      </c>
      <c r="I398" s="573">
        <f t="shared" si="123"/>
        <v>100</v>
      </c>
      <c r="J398" s="573">
        <f t="shared" si="123"/>
        <v>100</v>
      </c>
    </row>
    <row r="399" spans="1:10" ht="15.75" customHeight="1" x14ac:dyDescent="0.25">
      <c r="A399" s="821" t="s">
        <v>643</v>
      </c>
      <c r="B399" s="849"/>
      <c r="C399" s="770">
        <v>323</v>
      </c>
      <c r="D399" s="771" t="s">
        <v>57</v>
      </c>
      <c r="E399" s="822">
        <v>217000</v>
      </c>
      <c r="F399" s="600">
        <f>SUM(F400)</f>
        <v>160000</v>
      </c>
      <c r="G399" s="600">
        <f t="shared" ref="G399:H399" si="132">SUM(G400)</f>
        <v>220000</v>
      </c>
      <c r="H399" s="600">
        <f t="shared" si="132"/>
        <v>220000</v>
      </c>
      <c r="I399" s="573">
        <f t="shared" si="123"/>
        <v>137.5</v>
      </c>
      <c r="J399" s="573">
        <f t="shared" si="123"/>
        <v>100</v>
      </c>
    </row>
    <row r="400" spans="1:10" ht="15.75" thickBot="1" x14ac:dyDescent="0.25">
      <c r="A400" s="858" t="s">
        <v>643</v>
      </c>
      <c r="B400" s="875" t="s">
        <v>649</v>
      </c>
      <c r="C400" s="775">
        <v>3232</v>
      </c>
      <c r="D400" s="776" t="s">
        <v>251</v>
      </c>
      <c r="E400" s="859">
        <v>217000</v>
      </c>
      <c r="F400" s="859">
        <v>160000</v>
      </c>
      <c r="G400" s="859">
        <v>220000</v>
      </c>
      <c r="H400" s="859">
        <v>220000</v>
      </c>
      <c r="I400" s="573">
        <f t="shared" si="123"/>
        <v>137.5</v>
      </c>
      <c r="J400" s="573">
        <f t="shared" si="123"/>
        <v>100</v>
      </c>
    </row>
    <row r="401" spans="1:10" ht="15.75" customHeight="1" x14ac:dyDescent="0.25">
      <c r="A401" s="865"/>
      <c r="B401" s="866"/>
      <c r="C401" s="867"/>
      <c r="D401" s="700" t="s">
        <v>646</v>
      </c>
      <c r="E401" s="701"/>
      <c r="F401" s="701"/>
      <c r="G401" s="701"/>
      <c r="H401" s="701"/>
      <c r="I401" s="1028">
        <f>AVERAGE(G403/F403*100)</f>
        <v>0</v>
      </c>
      <c r="J401" s="1033">
        <v>0</v>
      </c>
    </row>
    <row r="402" spans="1:10" ht="15.75" customHeight="1" x14ac:dyDescent="0.25">
      <c r="A402" s="868"/>
      <c r="B402" s="869"/>
      <c r="C402" s="870"/>
      <c r="D402" s="742" t="s">
        <v>263</v>
      </c>
      <c r="E402" s="682"/>
      <c r="F402" s="682"/>
      <c r="G402" s="682"/>
      <c r="H402" s="682"/>
      <c r="I402" s="1031"/>
      <c r="J402" s="1034"/>
    </row>
    <row r="403" spans="1:10" ht="15" x14ac:dyDescent="0.25">
      <c r="A403" s="871"/>
      <c r="B403" s="872"/>
      <c r="C403" s="873"/>
      <c r="D403" s="743" t="s">
        <v>647</v>
      </c>
      <c r="E403" s="685">
        <v>760000</v>
      </c>
      <c r="F403" s="586">
        <f>SUM(F404)</f>
        <v>750000</v>
      </c>
      <c r="G403" s="586">
        <f t="shared" ref="G403:H405" si="133">SUM(G404)</f>
        <v>0</v>
      </c>
      <c r="H403" s="586">
        <f t="shared" si="133"/>
        <v>0</v>
      </c>
      <c r="I403" s="1032"/>
      <c r="J403" s="1035"/>
    </row>
    <row r="404" spans="1:10" ht="15.75" customHeight="1" x14ac:dyDescent="0.25">
      <c r="A404" s="821" t="s">
        <v>648</v>
      </c>
      <c r="B404" s="849"/>
      <c r="C404" s="850">
        <v>42</v>
      </c>
      <c r="D404" s="851" t="s">
        <v>259</v>
      </c>
      <c r="E404" s="822">
        <v>760000</v>
      </c>
      <c r="F404" s="600">
        <f>SUM(F405)</f>
        <v>750000</v>
      </c>
      <c r="G404" s="600">
        <f t="shared" si="133"/>
        <v>0</v>
      </c>
      <c r="H404" s="600">
        <f t="shared" si="133"/>
        <v>0</v>
      </c>
      <c r="I404" s="573">
        <f t="shared" si="123"/>
        <v>0</v>
      </c>
      <c r="J404" s="573">
        <v>0</v>
      </c>
    </row>
    <row r="405" spans="1:10" ht="15" x14ac:dyDescent="0.25">
      <c r="A405" s="821" t="s">
        <v>648</v>
      </c>
      <c r="B405" s="849"/>
      <c r="C405" s="850">
        <v>421</v>
      </c>
      <c r="D405" s="851" t="s">
        <v>98</v>
      </c>
      <c r="E405" s="822">
        <v>760000</v>
      </c>
      <c r="F405" s="600">
        <f>SUM(F406)</f>
        <v>750000</v>
      </c>
      <c r="G405" s="600">
        <f t="shared" si="133"/>
        <v>0</v>
      </c>
      <c r="H405" s="600">
        <f t="shared" si="133"/>
        <v>0</v>
      </c>
      <c r="I405" s="573">
        <f t="shared" si="123"/>
        <v>0</v>
      </c>
      <c r="J405" s="573">
        <v>0</v>
      </c>
    </row>
    <row r="406" spans="1:10" ht="15.75" customHeight="1" x14ac:dyDescent="0.2">
      <c r="A406" s="735" t="s">
        <v>648</v>
      </c>
      <c r="B406" s="852" t="s">
        <v>652</v>
      </c>
      <c r="C406" s="853">
        <v>4212</v>
      </c>
      <c r="D406" s="854" t="s">
        <v>99</v>
      </c>
      <c r="E406" s="824">
        <v>760000</v>
      </c>
      <c r="F406" s="824">
        <v>750000</v>
      </c>
      <c r="G406" s="824">
        <v>0</v>
      </c>
      <c r="H406" s="824">
        <v>0</v>
      </c>
      <c r="I406" s="573">
        <f t="shared" si="123"/>
        <v>0</v>
      </c>
      <c r="J406" s="573">
        <v>0</v>
      </c>
    </row>
    <row r="407" spans="1:10" ht="26.25" x14ac:dyDescent="0.25">
      <c r="A407" s="865"/>
      <c r="B407" s="866"/>
      <c r="C407" s="867"/>
      <c r="D407" s="700" t="s">
        <v>699</v>
      </c>
      <c r="E407" s="894"/>
      <c r="F407" s="894"/>
      <c r="G407" s="894"/>
      <c r="H407" s="894"/>
      <c r="I407" s="1028">
        <f>AVERAGE(G409/F409*100)</f>
        <v>0</v>
      </c>
      <c r="J407" s="1033">
        <v>0</v>
      </c>
    </row>
    <row r="408" spans="1:10" ht="15.75" customHeight="1" x14ac:dyDescent="0.25">
      <c r="A408" s="868"/>
      <c r="B408" s="869"/>
      <c r="C408" s="870"/>
      <c r="D408" s="742" t="s">
        <v>263</v>
      </c>
      <c r="E408" s="895"/>
      <c r="F408" s="895"/>
      <c r="G408" s="895"/>
      <c r="H408" s="895"/>
      <c r="I408" s="1031"/>
      <c r="J408" s="1034"/>
    </row>
    <row r="409" spans="1:10" ht="15" x14ac:dyDescent="0.25">
      <c r="A409" s="871"/>
      <c r="B409" s="872"/>
      <c r="C409" s="873"/>
      <c r="D409" s="743" t="s">
        <v>647</v>
      </c>
      <c r="E409" s="685">
        <v>760000</v>
      </c>
      <c r="F409" s="586">
        <f>SUM(F410)</f>
        <v>300000</v>
      </c>
      <c r="G409" s="586">
        <f t="shared" ref="G409:H411" si="134">SUM(G410)</f>
        <v>0</v>
      </c>
      <c r="H409" s="586">
        <f t="shared" si="134"/>
        <v>0</v>
      </c>
      <c r="I409" s="1032"/>
      <c r="J409" s="1035"/>
    </row>
    <row r="410" spans="1:10" ht="15.75" customHeight="1" x14ac:dyDescent="0.25">
      <c r="A410" s="821" t="s">
        <v>648</v>
      </c>
      <c r="B410" s="849"/>
      <c r="C410" s="850">
        <v>42</v>
      </c>
      <c r="D410" s="851" t="s">
        <v>259</v>
      </c>
      <c r="E410" s="822">
        <v>760000</v>
      </c>
      <c r="F410" s="600">
        <f>SUM(F411)</f>
        <v>300000</v>
      </c>
      <c r="G410" s="600">
        <f t="shared" si="134"/>
        <v>0</v>
      </c>
      <c r="H410" s="600">
        <f t="shared" si="134"/>
        <v>0</v>
      </c>
      <c r="I410" s="573">
        <f t="shared" ref="I410:I412" si="135">AVERAGE(G410/F410*100)</f>
        <v>0</v>
      </c>
      <c r="J410" s="573">
        <v>0</v>
      </c>
    </row>
    <row r="411" spans="1:10" ht="15.75" customHeight="1" x14ac:dyDescent="0.25">
      <c r="A411" s="821" t="s">
        <v>648</v>
      </c>
      <c r="B411" s="849"/>
      <c r="C411" s="850">
        <v>421</v>
      </c>
      <c r="D411" s="851" t="s">
        <v>98</v>
      </c>
      <c r="E411" s="822">
        <v>760000</v>
      </c>
      <c r="F411" s="600">
        <f>SUM(F412)</f>
        <v>300000</v>
      </c>
      <c r="G411" s="600">
        <f t="shared" si="134"/>
        <v>0</v>
      </c>
      <c r="H411" s="600">
        <f t="shared" si="134"/>
        <v>0</v>
      </c>
      <c r="I411" s="573">
        <f t="shared" si="135"/>
        <v>0</v>
      </c>
      <c r="J411" s="573">
        <v>0</v>
      </c>
    </row>
    <row r="412" spans="1:10" ht="14.25" x14ac:dyDescent="0.2">
      <c r="A412" s="735" t="s">
        <v>648</v>
      </c>
      <c r="B412" s="852" t="s">
        <v>657</v>
      </c>
      <c r="C412" s="853">
        <v>4212</v>
      </c>
      <c r="D412" s="854" t="s">
        <v>99</v>
      </c>
      <c r="E412" s="824">
        <v>760000</v>
      </c>
      <c r="F412" s="824">
        <v>300000</v>
      </c>
      <c r="G412" s="824">
        <v>0</v>
      </c>
      <c r="H412" s="824">
        <v>0</v>
      </c>
      <c r="I412" s="573">
        <f t="shared" si="135"/>
        <v>0</v>
      </c>
      <c r="J412" s="573">
        <v>0</v>
      </c>
    </row>
    <row r="413" spans="1:10" ht="15.75" customHeight="1" x14ac:dyDescent="0.25">
      <c r="A413" s="662"/>
      <c r="B413" s="680"/>
      <c r="C413" s="766"/>
      <c r="D413" s="700" t="s">
        <v>650</v>
      </c>
      <c r="E413" s="701"/>
      <c r="F413" s="701"/>
      <c r="G413" s="701"/>
      <c r="H413" s="701"/>
      <c r="I413" s="1028">
        <f>AVERAGE(G415/F415*100)</f>
        <v>66.666666666666657</v>
      </c>
      <c r="J413" s="1033">
        <f>AVERAGE(H415/G415*100)</f>
        <v>150</v>
      </c>
    </row>
    <row r="414" spans="1:10" ht="15" x14ac:dyDescent="0.25">
      <c r="A414" s="662"/>
      <c r="B414" s="680"/>
      <c r="C414" s="766"/>
      <c r="D414" s="742" t="s">
        <v>265</v>
      </c>
      <c r="E414" s="682"/>
      <c r="F414" s="682"/>
      <c r="G414" s="682"/>
      <c r="H414" s="682"/>
      <c r="I414" s="1031"/>
      <c r="J414" s="1034"/>
    </row>
    <row r="415" spans="1:10" ht="15.75" customHeight="1" x14ac:dyDescent="0.25">
      <c r="A415" s="662"/>
      <c r="B415" s="680"/>
      <c r="C415" s="766"/>
      <c r="D415" s="743" t="s">
        <v>255</v>
      </c>
      <c r="E415" s="685">
        <v>256000</v>
      </c>
      <c r="F415" s="586">
        <f>SUM(F416)</f>
        <v>300000</v>
      </c>
      <c r="G415" s="586">
        <f t="shared" ref="G415:H417" si="136">SUM(G416)</f>
        <v>200000</v>
      </c>
      <c r="H415" s="586">
        <f t="shared" si="136"/>
        <v>300000</v>
      </c>
      <c r="I415" s="1032"/>
      <c r="J415" s="1035"/>
    </row>
    <row r="416" spans="1:10" ht="15.75" customHeight="1" x14ac:dyDescent="0.25">
      <c r="A416" s="821" t="s">
        <v>651</v>
      </c>
      <c r="B416" s="876"/>
      <c r="C416" s="850">
        <v>42</v>
      </c>
      <c r="D416" s="877" t="s">
        <v>259</v>
      </c>
      <c r="E416" s="822">
        <v>256000</v>
      </c>
      <c r="F416" s="600">
        <f>SUM(F417)</f>
        <v>300000</v>
      </c>
      <c r="G416" s="600">
        <f t="shared" si="136"/>
        <v>200000</v>
      </c>
      <c r="H416" s="600">
        <f t="shared" si="136"/>
        <v>300000</v>
      </c>
      <c r="I416" s="573">
        <f t="shared" si="123"/>
        <v>66.666666666666657</v>
      </c>
      <c r="J416" s="573">
        <f t="shared" si="123"/>
        <v>150</v>
      </c>
    </row>
    <row r="417" spans="1:10" ht="17.25" customHeight="1" x14ac:dyDescent="0.25">
      <c r="A417" s="821" t="s">
        <v>651</v>
      </c>
      <c r="B417" s="876"/>
      <c r="C417" s="850">
        <v>421</v>
      </c>
      <c r="D417" s="851" t="s">
        <v>98</v>
      </c>
      <c r="E417" s="822">
        <v>256000</v>
      </c>
      <c r="F417" s="600">
        <f>SUM(F418)</f>
        <v>300000</v>
      </c>
      <c r="G417" s="600">
        <f t="shared" si="136"/>
        <v>200000</v>
      </c>
      <c r="H417" s="600">
        <f t="shared" si="136"/>
        <v>300000</v>
      </c>
      <c r="I417" s="573">
        <f t="shared" si="123"/>
        <v>66.666666666666657</v>
      </c>
      <c r="J417" s="573">
        <f t="shared" si="123"/>
        <v>150</v>
      </c>
    </row>
    <row r="418" spans="1:10" ht="15.75" customHeight="1" x14ac:dyDescent="0.25">
      <c r="A418" s="821" t="s">
        <v>651</v>
      </c>
      <c r="B418" s="878" t="s">
        <v>704</v>
      </c>
      <c r="C418" s="853">
        <v>4214</v>
      </c>
      <c r="D418" s="879" t="s">
        <v>260</v>
      </c>
      <c r="E418" s="824">
        <v>256000</v>
      </c>
      <c r="F418" s="824">
        <v>300000</v>
      </c>
      <c r="G418" s="824">
        <v>200000</v>
      </c>
      <c r="H418" s="824">
        <v>300000</v>
      </c>
      <c r="I418" s="573">
        <f t="shared" si="123"/>
        <v>66.666666666666657</v>
      </c>
      <c r="J418" s="573">
        <f t="shared" si="123"/>
        <v>150</v>
      </c>
    </row>
    <row r="419" spans="1:10" ht="15" x14ac:dyDescent="0.25">
      <c r="A419" s="662"/>
      <c r="B419" s="603"/>
      <c r="C419" s="699"/>
      <c r="D419" s="700" t="s">
        <v>653</v>
      </c>
      <c r="E419" s="701"/>
      <c r="F419" s="701"/>
      <c r="G419" s="701"/>
      <c r="H419" s="701"/>
      <c r="I419" s="1028">
        <f>AVERAGE(G421/F421*100)</f>
        <v>150</v>
      </c>
      <c r="J419" s="1033">
        <f>AVERAGE(H421/G421*100)</f>
        <v>100</v>
      </c>
    </row>
    <row r="420" spans="1:10" ht="15.75" customHeight="1" x14ac:dyDescent="0.25">
      <c r="A420" s="662"/>
      <c r="B420" s="603"/>
      <c r="C420" s="699"/>
      <c r="D420" s="742" t="s">
        <v>654</v>
      </c>
      <c r="E420" s="682"/>
      <c r="F420" s="682"/>
      <c r="G420" s="682"/>
      <c r="H420" s="682"/>
      <c r="I420" s="1031"/>
      <c r="J420" s="1034"/>
    </row>
    <row r="421" spans="1:10" ht="15" x14ac:dyDescent="0.25">
      <c r="A421" s="662"/>
      <c r="B421" s="603"/>
      <c r="C421" s="699"/>
      <c r="D421" s="743" t="s">
        <v>655</v>
      </c>
      <c r="E421" s="685">
        <v>249000</v>
      </c>
      <c r="F421" s="586">
        <f>SUM(F422)</f>
        <v>100000</v>
      </c>
      <c r="G421" s="586">
        <f t="shared" ref="G421:H421" si="137">SUM(G422)</f>
        <v>150000</v>
      </c>
      <c r="H421" s="586">
        <f t="shared" si="137"/>
        <v>150000</v>
      </c>
      <c r="I421" s="1032"/>
      <c r="J421" s="1035"/>
    </row>
    <row r="422" spans="1:10" ht="15.75" customHeight="1" x14ac:dyDescent="0.25">
      <c r="A422" s="821" t="s">
        <v>656</v>
      </c>
      <c r="B422" s="876"/>
      <c r="C422" s="850">
        <v>42</v>
      </c>
      <c r="D422" s="851" t="s">
        <v>259</v>
      </c>
      <c r="E422" s="880">
        <v>249000</v>
      </c>
      <c r="F422" s="600">
        <f>SUM(F423)</f>
        <v>100000</v>
      </c>
      <c r="G422" s="600">
        <f>SUM(G423)</f>
        <v>150000</v>
      </c>
      <c r="H422" s="600">
        <f>SUM(H423)</f>
        <v>150000</v>
      </c>
      <c r="I422" s="573">
        <f t="shared" si="123"/>
        <v>150</v>
      </c>
      <c r="J422" s="573">
        <f t="shared" si="123"/>
        <v>100</v>
      </c>
    </row>
    <row r="423" spans="1:10" ht="15.75" customHeight="1" x14ac:dyDescent="0.25">
      <c r="A423" s="821" t="s">
        <v>656</v>
      </c>
      <c r="B423" s="876"/>
      <c r="C423" s="850">
        <v>421</v>
      </c>
      <c r="D423" s="851" t="s">
        <v>98</v>
      </c>
      <c r="E423" s="880">
        <v>249000</v>
      </c>
      <c r="F423" s="600">
        <f>SUM(F424)</f>
        <v>100000</v>
      </c>
      <c r="G423" s="600">
        <f t="shared" ref="G423:H423" si="138">SUM(G424)</f>
        <v>150000</v>
      </c>
      <c r="H423" s="600">
        <f t="shared" si="138"/>
        <v>150000</v>
      </c>
      <c r="I423" s="573">
        <f t="shared" ref="I423:I433" si="139">AVERAGE(G423/F423*100)</f>
        <v>150</v>
      </c>
      <c r="J423" s="573">
        <f>AVERAGE(H423/G423*100)</f>
        <v>100</v>
      </c>
    </row>
    <row r="424" spans="1:10" ht="15.75" customHeight="1" thickBot="1" x14ac:dyDescent="0.25">
      <c r="A424" s="858" t="s">
        <v>656</v>
      </c>
      <c r="B424" s="875" t="s">
        <v>705</v>
      </c>
      <c r="C424" s="881">
        <v>4214</v>
      </c>
      <c r="D424" s="882" t="s">
        <v>260</v>
      </c>
      <c r="E424" s="859">
        <v>249000</v>
      </c>
      <c r="F424" s="859">
        <v>100000</v>
      </c>
      <c r="G424" s="859">
        <v>150000</v>
      </c>
      <c r="H424" s="859">
        <v>150000</v>
      </c>
      <c r="I424" s="573">
        <f t="shared" si="139"/>
        <v>150</v>
      </c>
      <c r="J424" s="573">
        <f>AVERAGE(H424/G424*100)</f>
        <v>100</v>
      </c>
    </row>
    <row r="425" spans="1:10" ht="15.75" customHeight="1" x14ac:dyDescent="0.25">
      <c r="A425" s="662"/>
      <c r="B425" s="680"/>
      <c r="C425" s="766"/>
      <c r="D425" s="700" t="s">
        <v>659</v>
      </c>
      <c r="E425" s="701"/>
      <c r="F425" s="701"/>
      <c r="G425" s="701"/>
      <c r="H425" s="701"/>
      <c r="I425" s="573"/>
      <c r="J425" s="573"/>
    </row>
    <row r="426" spans="1:10" ht="15.75" customHeight="1" x14ac:dyDescent="0.25">
      <c r="A426" s="662"/>
      <c r="B426" s="581"/>
      <c r="C426" s="883"/>
      <c r="D426" s="742" t="s">
        <v>204</v>
      </c>
      <c r="E426" s="682"/>
      <c r="F426" s="682"/>
      <c r="G426" s="682"/>
      <c r="H426" s="682"/>
      <c r="I426" s="573"/>
      <c r="J426" s="573"/>
    </row>
    <row r="427" spans="1:10" ht="26.25" x14ac:dyDescent="0.25">
      <c r="A427" s="662"/>
      <c r="B427" s="680"/>
      <c r="C427" s="766"/>
      <c r="D427" s="743" t="s">
        <v>255</v>
      </c>
      <c r="E427" s="685">
        <v>160000</v>
      </c>
      <c r="F427" s="586">
        <f>SUM(F428+F431)</f>
        <v>150000</v>
      </c>
      <c r="G427" s="586">
        <f t="shared" ref="G427:H427" si="140">SUM(G428+G431)</f>
        <v>30000</v>
      </c>
      <c r="H427" s="586">
        <f t="shared" si="140"/>
        <v>30000</v>
      </c>
      <c r="I427" s="573">
        <f t="shared" si="139"/>
        <v>20</v>
      </c>
      <c r="J427" s="573">
        <v>0</v>
      </c>
    </row>
    <row r="428" spans="1:10" ht="15.75" customHeight="1" x14ac:dyDescent="0.25">
      <c r="A428" s="821" t="s">
        <v>643</v>
      </c>
      <c r="B428" s="849"/>
      <c r="C428" s="624">
        <v>32</v>
      </c>
      <c r="D428" s="874" t="s">
        <v>48</v>
      </c>
      <c r="E428" s="822">
        <v>247000</v>
      </c>
      <c r="F428" s="600">
        <f>SUM(F429)</f>
        <v>100000</v>
      </c>
      <c r="G428" s="600">
        <f t="shared" ref="G428:H429" si="141">SUM(G429)</f>
        <v>30000</v>
      </c>
      <c r="H428" s="600">
        <f t="shared" si="141"/>
        <v>30000</v>
      </c>
      <c r="I428" s="573">
        <f t="shared" si="139"/>
        <v>30</v>
      </c>
      <c r="J428" s="573">
        <f t="shared" ref="J428:J430" si="142">AVERAGE(H428/G428*100)</f>
        <v>100</v>
      </c>
    </row>
    <row r="429" spans="1:10" ht="15.75" customHeight="1" x14ac:dyDescent="0.25">
      <c r="A429" s="821" t="s">
        <v>643</v>
      </c>
      <c r="B429" s="849"/>
      <c r="C429" s="770">
        <v>323</v>
      </c>
      <c r="D429" s="771" t="s">
        <v>57</v>
      </c>
      <c r="E429" s="822">
        <v>30000</v>
      </c>
      <c r="F429" s="600">
        <f>SUM(F430)</f>
        <v>100000</v>
      </c>
      <c r="G429" s="600">
        <f t="shared" si="141"/>
        <v>30000</v>
      </c>
      <c r="H429" s="600">
        <f t="shared" si="141"/>
        <v>30000</v>
      </c>
      <c r="I429" s="573">
        <f t="shared" si="139"/>
        <v>30</v>
      </c>
      <c r="J429" s="573">
        <f t="shared" si="142"/>
        <v>100</v>
      </c>
    </row>
    <row r="430" spans="1:10" ht="15" x14ac:dyDescent="0.2">
      <c r="A430" s="735" t="s">
        <v>643</v>
      </c>
      <c r="B430" s="853" t="s">
        <v>706</v>
      </c>
      <c r="C430" s="805">
        <v>3232</v>
      </c>
      <c r="D430" s="891" t="s">
        <v>251</v>
      </c>
      <c r="E430" s="824">
        <v>30000</v>
      </c>
      <c r="F430" s="824">
        <v>100000</v>
      </c>
      <c r="G430" s="824">
        <v>30000</v>
      </c>
      <c r="H430" s="824">
        <v>30000</v>
      </c>
      <c r="I430" s="573">
        <f t="shared" si="139"/>
        <v>30</v>
      </c>
      <c r="J430" s="573">
        <f t="shared" si="142"/>
        <v>100</v>
      </c>
    </row>
    <row r="431" spans="1:10" ht="15.75" customHeight="1" x14ac:dyDescent="0.25">
      <c r="A431" s="821" t="s">
        <v>658</v>
      </c>
      <c r="B431" s="849"/>
      <c r="C431" s="850">
        <v>42</v>
      </c>
      <c r="D431" s="851" t="s">
        <v>259</v>
      </c>
      <c r="E431" s="822">
        <v>160000</v>
      </c>
      <c r="F431" s="600">
        <f>SUM(F432)</f>
        <v>50000</v>
      </c>
      <c r="G431" s="600">
        <f t="shared" ref="G431:H431" si="143">SUM(G432)</f>
        <v>0</v>
      </c>
      <c r="H431" s="600">
        <f t="shared" si="143"/>
        <v>0</v>
      </c>
      <c r="I431" s="573">
        <f t="shared" si="139"/>
        <v>0</v>
      </c>
      <c r="J431" s="573">
        <v>0</v>
      </c>
    </row>
    <row r="432" spans="1:10" ht="15.75" customHeight="1" x14ac:dyDescent="0.25">
      <c r="A432" s="821" t="s">
        <v>658</v>
      </c>
      <c r="B432" s="849"/>
      <c r="C432" s="924">
        <v>427</v>
      </c>
      <c r="D432" s="851" t="s">
        <v>100</v>
      </c>
      <c r="E432" s="822">
        <v>160000</v>
      </c>
      <c r="F432" s="600">
        <f>SUM(F433:F433)</f>
        <v>50000</v>
      </c>
      <c r="G432" s="600">
        <f t="shared" ref="G432:H432" si="144">SUM(G433:G433)</f>
        <v>0</v>
      </c>
      <c r="H432" s="600">
        <f t="shared" si="144"/>
        <v>0</v>
      </c>
      <c r="I432" s="573">
        <f t="shared" si="139"/>
        <v>0</v>
      </c>
      <c r="J432" s="573">
        <v>0</v>
      </c>
    </row>
    <row r="433" spans="1:10" ht="15.75" customHeight="1" x14ac:dyDescent="0.2">
      <c r="A433" s="735" t="s">
        <v>658</v>
      </c>
      <c r="B433" s="852" t="s">
        <v>662</v>
      </c>
      <c r="C433" s="631">
        <v>4227</v>
      </c>
      <c r="D433" s="601" t="s">
        <v>103</v>
      </c>
      <c r="E433" s="824">
        <v>160000</v>
      </c>
      <c r="F433" s="884">
        <v>50000</v>
      </c>
      <c r="G433" s="824">
        <v>0</v>
      </c>
      <c r="H433" s="824">
        <v>0</v>
      </c>
      <c r="I433" s="573">
        <f t="shared" si="139"/>
        <v>0</v>
      </c>
      <c r="J433" s="573">
        <v>0</v>
      </c>
    </row>
    <row r="434" spans="1:10" ht="15.75" customHeight="1" x14ac:dyDescent="0.25">
      <c r="A434" s="662"/>
      <c r="B434" s="680"/>
      <c r="C434" s="766"/>
      <c r="D434" s="700" t="s">
        <v>690</v>
      </c>
      <c r="E434" s="701"/>
      <c r="F434" s="701"/>
      <c r="G434" s="701"/>
      <c r="H434" s="701"/>
      <c r="I434" s="1028">
        <v>0</v>
      </c>
      <c r="J434" s="1033">
        <v>0</v>
      </c>
    </row>
    <row r="435" spans="1:10" ht="15.75" customHeight="1" x14ac:dyDescent="0.25">
      <c r="A435" s="662"/>
      <c r="B435" s="581"/>
      <c r="C435" s="883"/>
      <c r="D435" s="742" t="s">
        <v>204</v>
      </c>
      <c r="E435" s="682"/>
      <c r="F435" s="682"/>
      <c r="G435" s="682"/>
      <c r="H435" s="682"/>
      <c r="I435" s="1031"/>
      <c r="J435" s="1034"/>
    </row>
    <row r="436" spans="1:10" ht="26.25" x14ac:dyDescent="0.25">
      <c r="A436" s="662"/>
      <c r="B436" s="680"/>
      <c r="C436" s="766"/>
      <c r="D436" s="743" t="s">
        <v>255</v>
      </c>
      <c r="E436" s="685">
        <v>340000</v>
      </c>
      <c r="F436" s="586">
        <f>SUM(F437+F440)</f>
        <v>65000</v>
      </c>
      <c r="G436" s="586">
        <f t="shared" ref="G436:H436" si="145">SUM(G437+G440)</f>
        <v>0</v>
      </c>
      <c r="H436" s="586">
        <f t="shared" si="145"/>
        <v>0</v>
      </c>
      <c r="I436" s="1032"/>
      <c r="J436" s="1035"/>
    </row>
    <row r="437" spans="1:10" ht="15.75" x14ac:dyDescent="0.25">
      <c r="A437" s="821" t="s">
        <v>643</v>
      </c>
      <c r="B437" s="849"/>
      <c r="C437" s="624">
        <v>32</v>
      </c>
      <c r="D437" s="874" t="s">
        <v>48</v>
      </c>
      <c r="E437" s="822">
        <v>247000</v>
      </c>
      <c r="F437" s="600">
        <f>SUM(F438)</f>
        <v>50000</v>
      </c>
      <c r="G437" s="600">
        <f t="shared" ref="G437:H438" si="146">SUM(G438)</f>
        <v>0</v>
      </c>
      <c r="H437" s="600">
        <f t="shared" si="146"/>
        <v>0</v>
      </c>
      <c r="I437" s="573">
        <f t="shared" ref="I437:I442" si="147">AVERAGE(G437/F437*100)</f>
        <v>0</v>
      </c>
      <c r="J437" s="573" t="e">
        <f t="shared" ref="J437:J439" si="148">AVERAGE(H437/G437*100)</f>
        <v>#DIV/0!</v>
      </c>
    </row>
    <row r="438" spans="1:10" ht="15.75" x14ac:dyDescent="0.25">
      <c r="A438" s="821" t="s">
        <v>643</v>
      </c>
      <c r="B438" s="849"/>
      <c r="C438" s="770">
        <v>323</v>
      </c>
      <c r="D438" s="771" t="s">
        <v>57</v>
      </c>
      <c r="E438" s="822">
        <v>30000</v>
      </c>
      <c r="F438" s="600">
        <f>SUM(F439)</f>
        <v>50000</v>
      </c>
      <c r="G438" s="600">
        <f t="shared" si="146"/>
        <v>0</v>
      </c>
      <c r="H438" s="600">
        <f t="shared" si="146"/>
        <v>0</v>
      </c>
      <c r="I438" s="573">
        <f t="shared" si="147"/>
        <v>0</v>
      </c>
      <c r="J438" s="573" t="e">
        <f t="shared" si="148"/>
        <v>#DIV/0!</v>
      </c>
    </row>
    <row r="439" spans="1:10" ht="15.75" customHeight="1" x14ac:dyDescent="0.2">
      <c r="A439" s="735" t="s">
        <v>643</v>
      </c>
      <c r="B439" s="853" t="s">
        <v>664</v>
      </c>
      <c r="C439" s="805">
        <v>3232</v>
      </c>
      <c r="D439" s="891" t="s">
        <v>251</v>
      </c>
      <c r="E439" s="824">
        <v>30000</v>
      </c>
      <c r="F439" s="824">
        <v>50000</v>
      </c>
      <c r="G439" s="824">
        <v>0</v>
      </c>
      <c r="H439" s="824">
        <v>0</v>
      </c>
      <c r="I439" s="573">
        <f t="shared" si="147"/>
        <v>0</v>
      </c>
      <c r="J439" s="573" t="e">
        <f t="shared" si="148"/>
        <v>#DIV/0!</v>
      </c>
    </row>
    <row r="440" spans="1:10" ht="15.75" customHeight="1" x14ac:dyDescent="0.25">
      <c r="A440" s="821" t="s">
        <v>658</v>
      </c>
      <c r="B440" s="849"/>
      <c r="C440" s="850">
        <v>42</v>
      </c>
      <c r="D440" s="851" t="s">
        <v>259</v>
      </c>
      <c r="E440" s="822">
        <v>160000</v>
      </c>
      <c r="F440" s="600">
        <f>SUM(F441)</f>
        <v>15000</v>
      </c>
      <c r="G440" s="600">
        <f t="shared" ref="G440:H440" si="149">SUM(G441)</f>
        <v>0</v>
      </c>
      <c r="H440" s="600">
        <f t="shared" si="149"/>
        <v>0</v>
      </c>
      <c r="I440" s="573">
        <f t="shared" si="147"/>
        <v>0</v>
      </c>
      <c r="J440" s="573">
        <v>0</v>
      </c>
    </row>
    <row r="441" spans="1:10" ht="15" x14ac:dyDescent="0.25">
      <c r="A441" s="821" t="s">
        <v>658</v>
      </c>
      <c r="B441" s="849"/>
      <c r="C441" s="924">
        <v>427</v>
      </c>
      <c r="D441" s="851" t="s">
        <v>100</v>
      </c>
      <c r="E441" s="822">
        <v>160000</v>
      </c>
      <c r="F441" s="600">
        <f>SUM(F442:F442)</f>
        <v>15000</v>
      </c>
      <c r="G441" s="600">
        <f t="shared" ref="G441:H441" si="150">SUM(G442:G442)</f>
        <v>0</v>
      </c>
      <c r="H441" s="600">
        <f t="shared" si="150"/>
        <v>0</v>
      </c>
      <c r="I441" s="573">
        <f t="shared" si="147"/>
        <v>0</v>
      </c>
      <c r="J441" s="573">
        <v>0</v>
      </c>
    </row>
    <row r="442" spans="1:10" ht="15.75" customHeight="1" x14ac:dyDescent="0.2">
      <c r="A442" s="735" t="s">
        <v>658</v>
      </c>
      <c r="B442" s="852" t="s">
        <v>666</v>
      </c>
      <c r="C442" s="631">
        <v>4227</v>
      </c>
      <c r="D442" s="601" t="s">
        <v>103</v>
      </c>
      <c r="E442" s="824">
        <v>160000</v>
      </c>
      <c r="F442" s="884">
        <v>15000</v>
      </c>
      <c r="G442" s="824">
        <v>0</v>
      </c>
      <c r="H442" s="824">
        <v>0</v>
      </c>
      <c r="I442" s="573">
        <f t="shared" si="147"/>
        <v>0</v>
      </c>
      <c r="J442" s="573">
        <v>0</v>
      </c>
    </row>
    <row r="443" spans="1:10" ht="15.75" customHeight="1" x14ac:dyDescent="0.25">
      <c r="A443" s="662"/>
      <c r="B443" s="603"/>
      <c r="C443" s="699"/>
      <c r="D443" s="700" t="s">
        <v>660</v>
      </c>
      <c r="E443" s="701"/>
      <c r="F443" s="701"/>
      <c r="G443" s="701"/>
      <c r="H443" s="701"/>
      <c r="I443" s="1028">
        <v>0</v>
      </c>
      <c r="J443" s="1033">
        <v>0</v>
      </c>
    </row>
    <row r="444" spans="1:10" ht="26.25" x14ac:dyDescent="0.25">
      <c r="A444" s="662"/>
      <c r="B444" s="603"/>
      <c r="C444" s="699"/>
      <c r="D444" s="742" t="s">
        <v>654</v>
      </c>
      <c r="E444" s="682"/>
      <c r="F444" s="682"/>
      <c r="G444" s="682"/>
      <c r="H444" s="682"/>
      <c r="I444" s="1031"/>
      <c r="J444" s="1034"/>
    </row>
    <row r="445" spans="1:10" ht="15.75" customHeight="1" x14ac:dyDescent="0.25">
      <c r="A445" s="662"/>
      <c r="B445" s="603"/>
      <c r="C445" s="699"/>
      <c r="D445" s="743" t="s">
        <v>655</v>
      </c>
      <c r="E445" s="685">
        <v>0</v>
      </c>
      <c r="F445" s="586">
        <f>SUM(F446)</f>
        <v>200000</v>
      </c>
      <c r="G445" s="586">
        <f t="shared" ref="G445:H447" si="151">SUM(G446)</f>
        <v>300000</v>
      </c>
      <c r="H445" s="586">
        <f t="shared" si="151"/>
        <v>200000</v>
      </c>
      <c r="I445" s="1032"/>
      <c r="J445" s="1035"/>
    </row>
    <row r="446" spans="1:10" ht="15" x14ac:dyDescent="0.25">
      <c r="A446" s="821" t="s">
        <v>661</v>
      </c>
      <c r="B446" s="876"/>
      <c r="C446" s="850">
        <v>42</v>
      </c>
      <c r="D446" s="851" t="s">
        <v>259</v>
      </c>
      <c r="E446" s="880">
        <v>0</v>
      </c>
      <c r="F446" s="600">
        <f>SUM(F447)</f>
        <v>200000</v>
      </c>
      <c r="G446" s="600">
        <f t="shared" si="151"/>
        <v>300000</v>
      </c>
      <c r="H446" s="600">
        <f t="shared" si="151"/>
        <v>200000</v>
      </c>
      <c r="I446" s="573">
        <f t="shared" ref="I446:I484" si="152">AVERAGE(G446/F446*100)</f>
        <v>150</v>
      </c>
      <c r="J446" s="573">
        <f>AVERAGE(H446/G446*100)</f>
        <v>66.666666666666657</v>
      </c>
    </row>
    <row r="447" spans="1:10" ht="15.75" customHeight="1" x14ac:dyDescent="0.25">
      <c r="A447" s="821" t="s">
        <v>661</v>
      </c>
      <c r="B447" s="876"/>
      <c r="C447" s="850">
        <v>421</v>
      </c>
      <c r="D447" s="851" t="s">
        <v>98</v>
      </c>
      <c r="E447" s="880">
        <v>0</v>
      </c>
      <c r="F447" s="600">
        <f>SUM(F448)</f>
        <v>200000</v>
      </c>
      <c r="G447" s="600">
        <f t="shared" si="151"/>
        <v>300000</v>
      </c>
      <c r="H447" s="600">
        <f t="shared" si="151"/>
        <v>200000</v>
      </c>
      <c r="I447" s="573">
        <f t="shared" si="152"/>
        <v>150</v>
      </c>
      <c r="J447" s="573">
        <f>AVERAGE(H447/G447*100)</f>
        <v>66.666666666666657</v>
      </c>
    </row>
    <row r="448" spans="1:10" ht="15.75" customHeight="1" thickBot="1" x14ac:dyDescent="0.25">
      <c r="A448" s="858" t="s">
        <v>661</v>
      </c>
      <c r="B448" s="875" t="s">
        <v>671</v>
      </c>
      <c r="C448" s="881">
        <v>4214</v>
      </c>
      <c r="D448" s="882" t="s">
        <v>260</v>
      </c>
      <c r="E448" s="859">
        <v>0</v>
      </c>
      <c r="F448" s="859">
        <v>200000</v>
      </c>
      <c r="G448" s="859">
        <v>300000</v>
      </c>
      <c r="H448" s="859">
        <v>200000</v>
      </c>
      <c r="I448" s="573">
        <f t="shared" si="152"/>
        <v>150</v>
      </c>
      <c r="J448" s="573">
        <f>AVERAGE(H448/G448*100)</f>
        <v>66.666666666666657</v>
      </c>
    </row>
    <row r="449" spans="1:10" ht="15.75" customHeight="1" x14ac:dyDescent="0.25">
      <c r="A449" s="662"/>
      <c r="B449" s="603"/>
      <c r="C449" s="699"/>
      <c r="D449" s="700" t="s">
        <v>663</v>
      </c>
      <c r="E449" s="701"/>
      <c r="F449" s="701"/>
      <c r="G449" s="701"/>
      <c r="H449" s="701"/>
      <c r="I449" s="1028">
        <f>AVERAGE(G424/F424*100)</f>
        <v>150</v>
      </c>
      <c r="J449" s="1028">
        <f>AVERAGE(H424/G424*100)</f>
        <v>100</v>
      </c>
    </row>
    <row r="450" spans="1:10" ht="26.25" x14ac:dyDescent="0.25">
      <c r="A450" s="662"/>
      <c r="B450" s="603"/>
      <c r="C450" s="699"/>
      <c r="D450" s="742" t="s">
        <v>654</v>
      </c>
      <c r="E450" s="682"/>
      <c r="F450" s="682"/>
      <c r="G450" s="682"/>
      <c r="H450" s="682"/>
      <c r="I450" s="1029"/>
      <c r="J450" s="1029"/>
    </row>
    <row r="451" spans="1:10" ht="15.75" customHeight="1" x14ac:dyDescent="0.25">
      <c r="A451" s="662"/>
      <c r="B451" s="603"/>
      <c r="C451" s="699"/>
      <c r="D451" s="743" t="s">
        <v>655</v>
      </c>
      <c r="E451" s="685">
        <v>66500</v>
      </c>
      <c r="F451" s="586">
        <f>SUM(F452)</f>
        <v>10000</v>
      </c>
      <c r="G451" s="586">
        <f t="shared" ref="G451:H453" si="153">SUM(G452)</f>
        <v>10000</v>
      </c>
      <c r="H451" s="586">
        <f t="shared" si="153"/>
        <v>10000</v>
      </c>
      <c r="I451" s="1030"/>
      <c r="J451" s="1030"/>
    </row>
    <row r="452" spans="1:10" ht="15.75" customHeight="1" x14ac:dyDescent="0.25">
      <c r="A452" s="821" t="s">
        <v>661</v>
      </c>
      <c r="B452" s="876"/>
      <c r="C452" s="850">
        <v>42</v>
      </c>
      <c r="D452" s="851" t="s">
        <v>259</v>
      </c>
      <c r="E452" s="880">
        <v>66500</v>
      </c>
      <c r="F452" s="600">
        <f>SUM(F453)</f>
        <v>10000</v>
      </c>
      <c r="G452" s="600">
        <f t="shared" si="153"/>
        <v>10000</v>
      </c>
      <c r="H452" s="600">
        <f t="shared" si="153"/>
        <v>10000</v>
      </c>
      <c r="I452" s="573">
        <f t="shared" si="152"/>
        <v>100</v>
      </c>
      <c r="J452" s="573">
        <f>AVERAGE(H452/G452*100)</f>
        <v>100</v>
      </c>
    </row>
    <row r="453" spans="1:10" ht="15.75" customHeight="1" x14ac:dyDescent="0.25">
      <c r="A453" s="821" t="s">
        <v>661</v>
      </c>
      <c r="B453" s="876"/>
      <c r="C453" s="850">
        <v>421</v>
      </c>
      <c r="D453" s="851" t="s">
        <v>98</v>
      </c>
      <c r="E453" s="880">
        <v>66500</v>
      </c>
      <c r="F453" s="600">
        <f>SUM(F454)</f>
        <v>10000</v>
      </c>
      <c r="G453" s="600">
        <f t="shared" si="153"/>
        <v>10000</v>
      </c>
      <c r="H453" s="600">
        <f t="shared" si="153"/>
        <v>10000</v>
      </c>
      <c r="I453" s="573">
        <f t="shared" si="152"/>
        <v>100</v>
      </c>
      <c r="J453" s="573">
        <f>AVERAGE(H453/G453*100)</f>
        <v>100</v>
      </c>
    </row>
    <row r="454" spans="1:10" ht="15.75" customHeight="1" thickBot="1" x14ac:dyDescent="0.25">
      <c r="A454" s="858" t="s">
        <v>661</v>
      </c>
      <c r="B454" s="875" t="s">
        <v>707</v>
      </c>
      <c r="C454" s="881">
        <v>4227</v>
      </c>
      <c r="D454" s="882" t="s">
        <v>260</v>
      </c>
      <c r="E454" s="859">
        <v>66500</v>
      </c>
      <c r="F454" s="859">
        <v>10000</v>
      </c>
      <c r="G454" s="859">
        <v>10000</v>
      </c>
      <c r="H454" s="859">
        <v>10000</v>
      </c>
      <c r="I454" s="573">
        <f t="shared" si="152"/>
        <v>100</v>
      </c>
      <c r="J454" s="573">
        <f>AVERAGE(H454/G454*100)</f>
        <v>100</v>
      </c>
    </row>
    <row r="455" spans="1:10" ht="29.25" customHeight="1" x14ac:dyDescent="0.25">
      <c r="A455" s="662"/>
      <c r="B455" s="603"/>
      <c r="C455" s="699"/>
      <c r="D455" s="700" t="s">
        <v>665</v>
      </c>
      <c r="E455" s="701"/>
      <c r="F455" s="701"/>
      <c r="G455" s="701"/>
      <c r="H455" s="701"/>
      <c r="I455" s="1028">
        <v>0</v>
      </c>
      <c r="J455" s="1028">
        <v>0</v>
      </c>
    </row>
    <row r="456" spans="1:10" ht="15.75" customHeight="1" x14ac:dyDescent="0.25">
      <c r="A456" s="662"/>
      <c r="B456" s="603"/>
      <c r="C456" s="699"/>
      <c r="D456" s="742" t="s">
        <v>654</v>
      </c>
      <c r="E456" s="682"/>
      <c r="F456" s="682"/>
      <c r="G456" s="682"/>
      <c r="H456" s="682"/>
      <c r="I456" s="1029"/>
      <c r="J456" s="1029"/>
    </row>
    <row r="457" spans="1:10" ht="15.75" customHeight="1" x14ac:dyDescent="0.25">
      <c r="A457" s="662"/>
      <c r="B457" s="603"/>
      <c r="C457" s="699"/>
      <c r="D457" s="743" t="s">
        <v>655</v>
      </c>
      <c r="E457" s="685">
        <v>100000</v>
      </c>
      <c r="F457" s="586">
        <f>SUM(F458)</f>
        <v>1500000</v>
      </c>
      <c r="G457" s="586">
        <f t="shared" ref="G457:H459" si="154">SUM(G458)</f>
        <v>900000</v>
      </c>
      <c r="H457" s="586">
        <f t="shared" si="154"/>
        <v>900000</v>
      </c>
      <c r="I457" s="1030"/>
      <c r="J457" s="1030"/>
    </row>
    <row r="458" spans="1:10" ht="15.75" customHeight="1" x14ac:dyDescent="0.25">
      <c r="A458" s="821" t="s">
        <v>661</v>
      </c>
      <c r="B458" s="876"/>
      <c r="C458" s="850">
        <v>42</v>
      </c>
      <c r="D458" s="851" t="s">
        <v>259</v>
      </c>
      <c r="E458" s="880">
        <v>100000</v>
      </c>
      <c r="F458" s="600">
        <f>SUM(F459)</f>
        <v>1500000</v>
      </c>
      <c r="G458" s="600">
        <f t="shared" si="154"/>
        <v>900000</v>
      </c>
      <c r="H458" s="600">
        <f t="shared" si="154"/>
        <v>900000</v>
      </c>
      <c r="I458" s="573">
        <f t="shared" si="152"/>
        <v>60</v>
      </c>
      <c r="J458" s="573">
        <f>AVERAGE(H458/G458*100)</f>
        <v>100</v>
      </c>
    </row>
    <row r="459" spans="1:10" ht="15.75" customHeight="1" x14ac:dyDescent="0.25">
      <c r="A459" s="821" t="s">
        <v>661</v>
      </c>
      <c r="B459" s="876"/>
      <c r="C459" s="850">
        <v>421</v>
      </c>
      <c r="D459" s="851" t="s">
        <v>98</v>
      </c>
      <c r="E459" s="880">
        <v>100000</v>
      </c>
      <c r="F459" s="600">
        <f>SUM(F460)</f>
        <v>1500000</v>
      </c>
      <c r="G459" s="600">
        <f t="shared" si="154"/>
        <v>900000</v>
      </c>
      <c r="H459" s="600">
        <f t="shared" si="154"/>
        <v>900000</v>
      </c>
      <c r="I459" s="573">
        <f t="shared" si="152"/>
        <v>60</v>
      </c>
      <c r="J459" s="573">
        <f>AVERAGE(H459/G459*100)</f>
        <v>100</v>
      </c>
    </row>
    <row r="460" spans="1:10" ht="15.75" customHeight="1" thickBot="1" x14ac:dyDescent="0.25">
      <c r="A460" s="858" t="s">
        <v>661</v>
      </c>
      <c r="B460" s="875" t="s">
        <v>677</v>
      </c>
      <c r="C460" s="881">
        <v>4214</v>
      </c>
      <c r="D460" s="882" t="s">
        <v>260</v>
      </c>
      <c r="E460" s="859">
        <v>100000</v>
      </c>
      <c r="F460" s="859">
        <v>1500000</v>
      </c>
      <c r="G460" s="859">
        <v>900000</v>
      </c>
      <c r="H460" s="859">
        <v>900000</v>
      </c>
      <c r="I460" s="573">
        <f t="shared" si="152"/>
        <v>60</v>
      </c>
      <c r="J460" s="573">
        <f>AVERAGE(H460/G460*100)</f>
        <v>100</v>
      </c>
    </row>
    <row r="461" spans="1:10" ht="30" x14ac:dyDescent="0.25">
      <c r="A461" s="885"/>
      <c r="B461" s="657"/>
      <c r="C461" s="825"/>
      <c r="D461" s="926" t="s">
        <v>667</v>
      </c>
      <c r="E461" s="886">
        <v>120000</v>
      </c>
      <c r="F461" s="886">
        <f>SUM(F462)</f>
        <v>134000</v>
      </c>
      <c r="G461" s="886">
        <f t="shared" ref="G461:H461" si="155">SUM(G462)</f>
        <v>0</v>
      </c>
      <c r="H461" s="886">
        <f t="shared" si="155"/>
        <v>0</v>
      </c>
      <c r="I461" s="573">
        <f t="shared" si="152"/>
        <v>0</v>
      </c>
      <c r="J461" s="573">
        <v>0</v>
      </c>
    </row>
    <row r="462" spans="1:10" ht="15" x14ac:dyDescent="0.25">
      <c r="A462" s="887"/>
      <c r="B462" s="676"/>
      <c r="C462" s="695"/>
      <c r="D462" s="765" t="s">
        <v>668</v>
      </c>
      <c r="E462" s="697">
        <v>120000</v>
      </c>
      <c r="F462" s="697">
        <f>SUM(F465)</f>
        <v>134000</v>
      </c>
      <c r="G462" s="697">
        <f t="shared" ref="G462:H462" si="156">SUM(G465)</f>
        <v>0</v>
      </c>
      <c r="H462" s="697">
        <f t="shared" si="156"/>
        <v>0</v>
      </c>
      <c r="I462" s="573">
        <f t="shared" si="152"/>
        <v>0</v>
      </c>
      <c r="J462" s="573">
        <v>0</v>
      </c>
    </row>
    <row r="463" spans="1:10" ht="15.75" customHeight="1" x14ac:dyDescent="0.25">
      <c r="A463" s="888"/>
      <c r="B463" s="680"/>
      <c r="C463" s="766"/>
      <c r="D463" s="700" t="s">
        <v>669</v>
      </c>
      <c r="E463" s="701"/>
      <c r="F463" s="701"/>
      <c r="G463" s="894"/>
      <c r="H463" s="894"/>
      <c r="I463" s="1028" t="e">
        <f>AVERAGE(#REF!/#REF!*100)</f>
        <v>#REF!</v>
      </c>
      <c r="J463" s="1028">
        <v>0</v>
      </c>
    </row>
    <row r="464" spans="1:10" ht="15.75" customHeight="1" x14ac:dyDescent="0.25">
      <c r="A464" s="888"/>
      <c r="B464" s="680"/>
      <c r="C464" s="766"/>
      <c r="D464" s="742" t="s">
        <v>204</v>
      </c>
      <c r="E464" s="682"/>
      <c r="F464" s="682"/>
      <c r="G464" s="895"/>
      <c r="H464" s="895"/>
      <c r="I464" s="1029"/>
      <c r="J464" s="1029"/>
    </row>
    <row r="465" spans="1:10" ht="31.9" customHeight="1" x14ac:dyDescent="0.25">
      <c r="A465" s="888"/>
      <c r="B465" s="680"/>
      <c r="C465" s="766"/>
      <c r="D465" s="743" t="s">
        <v>232</v>
      </c>
      <c r="E465" s="685">
        <v>120000</v>
      </c>
      <c r="F465" s="586">
        <f>SUM(F466)</f>
        <v>134000</v>
      </c>
      <c r="G465" s="586">
        <f t="shared" ref="G465:H466" si="157">SUM(G466)</f>
        <v>0</v>
      </c>
      <c r="H465" s="586">
        <f t="shared" si="157"/>
        <v>0</v>
      </c>
      <c r="I465" s="1030"/>
      <c r="J465" s="1030"/>
    </row>
    <row r="466" spans="1:10" ht="15.75" customHeight="1" x14ac:dyDescent="0.25">
      <c r="A466" s="889" t="s">
        <v>670</v>
      </c>
      <c r="B466" s="849"/>
      <c r="C466" s="850">
        <v>42</v>
      </c>
      <c r="D466" s="851" t="s">
        <v>259</v>
      </c>
      <c r="E466" s="822">
        <v>120000</v>
      </c>
      <c r="F466" s="600">
        <f>SUM(F467)</f>
        <v>134000</v>
      </c>
      <c r="G466" s="600">
        <f t="shared" si="157"/>
        <v>0</v>
      </c>
      <c r="H466" s="600">
        <f t="shared" si="157"/>
        <v>0</v>
      </c>
      <c r="I466" s="573">
        <f t="shared" si="152"/>
        <v>0</v>
      </c>
      <c r="J466" s="573">
        <v>0</v>
      </c>
    </row>
    <row r="467" spans="1:10" ht="15" x14ac:dyDescent="0.25">
      <c r="A467" s="889" t="s">
        <v>670</v>
      </c>
      <c r="B467" s="849"/>
      <c r="C467" s="850">
        <v>426</v>
      </c>
      <c r="D467" s="851" t="s">
        <v>120</v>
      </c>
      <c r="E467" s="822">
        <v>120000</v>
      </c>
      <c r="F467" s="600">
        <f>SUM(F468:F470)</f>
        <v>134000</v>
      </c>
      <c r="G467" s="600">
        <f t="shared" ref="G467:H467" si="158">SUM(G468:G470)</f>
        <v>0</v>
      </c>
      <c r="H467" s="600">
        <f t="shared" si="158"/>
        <v>0</v>
      </c>
      <c r="I467" s="573">
        <f t="shared" si="152"/>
        <v>0</v>
      </c>
      <c r="J467" s="573">
        <v>0</v>
      </c>
    </row>
    <row r="468" spans="1:10" ht="15" x14ac:dyDescent="0.25">
      <c r="A468" s="889"/>
      <c r="B468" s="852" t="s">
        <v>679</v>
      </c>
      <c r="C468" s="853">
        <v>42637</v>
      </c>
      <c r="D468" s="854" t="s">
        <v>269</v>
      </c>
      <c r="E468" s="822"/>
      <c r="F468" s="824">
        <v>90000</v>
      </c>
      <c r="G468" s="824">
        <v>0</v>
      </c>
      <c r="H468" s="824">
        <v>0</v>
      </c>
      <c r="I468" s="573">
        <f t="shared" si="152"/>
        <v>0</v>
      </c>
      <c r="J468" s="573">
        <v>0</v>
      </c>
    </row>
    <row r="469" spans="1:10" ht="15.75" customHeight="1" x14ac:dyDescent="0.25">
      <c r="A469" s="889"/>
      <c r="B469" s="852" t="s">
        <v>681</v>
      </c>
      <c r="C469" s="853">
        <v>42637</v>
      </c>
      <c r="D469" s="854" t="s">
        <v>269</v>
      </c>
      <c r="E469" s="822"/>
      <c r="F469" s="824">
        <v>6600</v>
      </c>
      <c r="G469" s="824">
        <v>0</v>
      </c>
      <c r="H469" s="824">
        <v>0</v>
      </c>
      <c r="I469" s="573">
        <f t="shared" si="152"/>
        <v>0</v>
      </c>
      <c r="J469" s="573">
        <v>0</v>
      </c>
    </row>
    <row r="470" spans="1:10" ht="14.25" x14ac:dyDescent="0.2">
      <c r="A470" s="735" t="s">
        <v>670</v>
      </c>
      <c r="B470" s="852" t="s">
        <v>684</v>
      </c>
      <c r="C470" s="853">
        <v>42637</v>
      </c>
      <c r="D470" s="854" t="s">
        <v>269</v>
      </c>
      <c r="E470" s="824">
        <v>120000</v>
      </c>
      <c r="F470" s="824">
        <v>37400</v>
      </c>
      <c r="G470" s="824">
        <v>0</v>
      </c>
      <c r="H470" s="824">
        <v>0</v>
      </c>
      <c r="I470" s="573">
        <f t="shared" si="152"/>
        <v>0</v>
      </c>
      <c r="J470" s="573">
        <v>0</v>
      </c>
    </row>
    <row r="471" spans="1:10" ht="15" x14ac:dyDescent="0.25">
      <c r="A471" s="885"/>
      <c r="B471" s="657"/>
      <c r="C471" s="825"/>
      <c r="D471" s="926" t="s">
        <v>672</v>
      </c>
      <c r="E471" s="886">
        <v>0</v>
      </c>
      <c r="F471" s="886">
        <v>0</v>
      </c>
      <c r="G471" s="886">
        <v>0</v>
      </c>
      <c r="H471" s="886">
        <v>0</v>
      </c>
      <c r="I471" s="573">
        <v>0</v>
      </c>
      <c r="J471" s="573">
        <v>0</v>
      </c>
    </row>
    <row r="472" spans="1:10" ht="15" x14ac:dyDescent="0.25">
      <c r="A472" s="890"/>
      <c r="B472" s="818"/>
      <c r="C472" s="819"/>
      <c r="D472" s="863" t="s">
        <v>673</v>
      </c>
      <c r="E472" s="697">
        <v>0</v>
      </c>
      <c r="F472" s="697">
        <v>0</v>
      </c>
      <c r="G472" s="697">
        <v>0</v>
      </c>
      <c r="H472" s="697">
        <v>0</v>
      </c>
      <c r="I472" s="573">
        <v>0</v>
      </c>
      <c r="J472" s="573">
        <v>0</v>
      </c>
    </row>
    <row r="473" spans="1:10" ht="15" x14ac:dyDescent="0.25">
      <c r="A473" s="890"/>
      <c r="B473" s="818"/>
      <c r="C473" s="819"/>
      <c r="D473" s="742" t="s">
        <v>674</v>
      </c>
      <c r="E473" s="682"/>
      <c r="F473" s="682"/>
      <c r="G473" s="682"/>
      <c r="H473" s="682"/>
      <c r="I473" s="573">
        <v>0</v>
      </c>
      <c r="J473" s="573">
        <v>0</v>
      </c>
    </row>
    <row r="474" spans="1:10" ht="15" x14ac:dyDescent="0.25">
      <c r="A474" s="890"/>
      <c r="B474" s="818"/>
      <c r="C474" s="819"/>
      <c r="D474" s="743" t="s">
        <v>232</v>
      </c>
      <c r="E474" s="685">
        <v>0</v>
      </c>
      <c r="F474" s="685">
        <v>0</v>
      </c>
      <c r="G474" s="685">
        <v>0</v>
      </c>
      <c r="H474" s="685">
        <v>0</v>
      </c>
      <c r="I474" s="573">
        <v>0</v>
      </c>
      <c r="J474" s="573">
        <v>0</v>
      </c>
    </row>
    <row r="475" spans="1:10" ht="15.75" x14ac:dyDescent="0.25">
      <c r="A475" s="889" t="s">
        <v>675</v>
      </c>
      <c r="B475" s="843"/>
      <c r="C475" s="593">
        <v>34</v>
      </c>
      <c r="D475" s="594" t="s">
        <v>71</v>
      </c>
      <c r="E475" s="652">
        <v>0</v>
      </c>
      <c r="F475" s="652">
        <v>0</v>
      </c>
      <c r="G475" s="652">
        <v>0</v>
      </c>
      <c r="H475" s="652">
        <v>0</v>
      </c>
      <c r="I475" s="573">
        <v>0</v>
      </c>
      <c r="J475" s="573">
        <v>0</v>
      </c>
    </row>
    <row r="476" spans="1:10" ht="15.75" x14ac:dyDescent="0.25">
      <c r="A476" s="889" t="s">
        <v>675</v>
      </c>
      <c r="B476" s="843"/>
      <c r="C476" s="593">
        <v>342</v>
      </c>
      <c r="D476" s="594" t="s">
        <v>676</v>
      </c>
      <c r="E476" s="822">
        <v>0</v>
      </c>
      <c r="F476" s="822">
        <v>0</v>
      </c>
      <c r="G476" s="822">
        <v>0</v>
      </c>
      <c r="H476" s="822">
        <v>0</v>
      </c>
      <c r="I476" s="573">
        <v>0</v>
      </c>
      <c r="J476" s="573">
        <v>0</v>
      </c>
    </row>
    <row r="477" spans="1:10" ht="30" x14ac:dyDescent="0.2">
      <c r="A477" s="630" t="s">
        <v>675</v>
      </c>
      <c r="B477" s="846" t="s">
        <v>708</v>
      </c>
      <c r="C477" s="597">
        <v>3423</v>
      </c>
      <c r="D477" s="706" t="s">
        <v>678</v>
      </c>
      <c r="E477" s="611">
        <v>0</v>
      </c>
      <c r="F477" s="611">
        <v>0</v>
      </c>
      <c r="G477" s="611">
        <v>0</v>
      </c>
      <c r="H477" s="611">
        <v>0</v>
      </c>
      <c r="I477" s="573">
        <v>0</v>
      </c>
      <c r="J477" s="573">
        <v>0</v>
      </c>
    </row>
    <row r="478" spans="1:10" s="923" customFormat="1" ht="21.6" customHeight="1" x14ac:dyDescent="0.2">
      <c r="A478" s="630" t="s">
        <v>675</v>
      </c>
      <c r="B478" s="846" t="s">
        <v>709</v>
      </c>
      <c r="C478" s="597">
        <v>3425</v>
      </c>
      <c r="D478" s="706" t="s">
        <v>680</v>
      </c>
      <c r="E478" s="611">
        <v>0</v>
      </c>
      <c r="F478" s="611">
        <v>0</v>
      </c>
      <c r="G478" s="611">
        <v>0</v>
      </c>
      <c r="H478" s="611">
        <v>0</v>
      </c>
      <c r="I478" s="573">
        <v>0</v>
      </c>
      <c r="J478" s="573">
        <v>0</v>
      </c>
    </row>
    <row r="479" spans="1:10" ht="15.75" x14ac:dyDescent="0.25">
      <c r="A479" s="889" t="s">
        <v>675</v>
      </c>
      <c r="B479" s="843"/>
      <c r="C479" s="593">
        <v>343</v>
      </c>
      <c r="D479" s="594" t="s">
        <v>72</v>
      </c>
      <c r="E479" s="822">
        <v>0</v>
      </c>
      <c r="F479" s="822">
        <v>0</v>
      </c>
      <c r="G479" s="822">
        <v>0</v>
      </c>
      <c r="H479" s="822">
        <v>0</v>
      </c>
      <c r="I479" s="573">
        <v>0</v>
      </c>
      <c r="J479" s="573">
        <v>0</v>
      </c>
    </row>
    <row r="480" spans="1:10" ht="15" x14ac:dyDescent="0.2">
      <c r="A480" s="630" t="s">
        <v>675</v>
      </c>
      <c r="B480" s="846" t="s">
        <v>710</v>
      </c>
      <c r="C480" s="597">
        <v>3431</v>
      </c>
      <c r="D480" s="598" t="s">
        <v>73</v>
      </c>
      <c r="E480" s="611">
        <v>0</v>
      </c>
      <c r="F480" s="611">
        <v>0</v>
      </c>
      <c r="G480" s="611">
        <v>0</v>
      </c>
      <c r="H480" s="611">
        <v>0</v>
      </c>
      <c r="I480" s="573">
        <v>0</v>
      </c>
      <c r="J480" s="573">
        <v>0</v>
      </c>
    </row>
    <row r="481" spans="1:10" ht="15.75" x14ac:dyDescent="0.25">
      <c r="A481" s="889" t="s">
        <v>675</v>
      </c>
      <c r="B481" s="843"/>
      <c r="C481" s="593">
        <v>54</v>
      </c>
      <c r="D481" s="594" t="s">
        <v>682</v>
      </c>
      <c r="E481" s="822">
        <v>0</v>
      </c>
      <c r="F481" s="822">
        <v>0</v>
      </c>
      <c r="G481" s="822">
        <v>0</v>
      </c>
      <c r="H481" s="822">
        <v>0</v>
      </c>
      <c r="I481" s="573">
        <v>0</v>
      </c>
      <c r="J481" s="573">
        <v>0</v>
      </c>
    </row>
    <row r="482" spans="1:10" ht="31.5" x14ac:dyDescent="0.25">
      <c r="A482" s="889" t="s">
        <v>675</v>
      </c>
      <c r="B482" s="843"/>
      <c r="C482" s="593">
        <v>544</v>
      </c>
      <c r="D482" s="594" t="s">
        <v>683</v>
      </c>
      <c r="E482" s="822">
        <v>0</v>
      </c>
      <c r="F482" s="822">
        <v>0</v>
      </c>
      <c r="G482" s="822">
        <v>0</v>
      </c>
      <c r="H482" s="822">
        <v>0</v>
      </c>
      <c r="I482" s="573">
        <v>0</v>
      </c>
      <c r="J482" s="573">
        <v>0</v>
      </c>
    </row>
    <row r="483" spans="1:10" ht="30" x14ac:dyDescent="0.2">
      <c r="A483" s="630" t="s">
        <v>675</v>
      </c>
      <c r="B483" s="846" t="s">
        <v>711</v>
      </c>
      <c r="C483" s="597">
        <v>5443</v>
      </c>
      <c r="D483" s="598" t="s">
        <v>685</v>
      </c>
      <c r="E483" s="611">
        <v>0</v>
      </c>
      <c r="F483" s="611">
        <v>0</v>
      </c>
      <c r="G483" s="611">
        <v>0</v>
      </c>
      <c r="H483" s="611">
        <v>0</v>
      </c>
      <c r="I483" s="573">
        <v>0</v>
      </c>
      <c r="J483" s="573">
        <v>0</v>
      </c>
    </row>
    <row r="484" spans="1:10" ht="16.5" thickBot="1" x14ac:dyDescent="0.3">
      <c r="A484" s="918"/>
      <c r="B484" s="919"/>
      <c r="C484" s="919"/>
      <c r="D484" s="920" t="s">
        <v>113</v>
      </c>
      <c r="E484" s="921" t="e">
        <f>SUM(E8+E89+E124+E147+E196+E235+E282+E299+E461+E471)</f>
        <v>#REF!</v>
      </c>
      <c r="F484" s="921">
        <f>SUM(F8+F89+F124+F147+F196+F235+F282+F299+F461+F471)</f>
        <v>10475200</v>
      </c>
      <c r="G484" s="921">
        <f>SUM(G8+G89+G124+G147+G196+G235+G282+G299+G461+G471)</f>
        <v>10281200</v>
      </c>
      <c r="H484" s="921">
        <f>SUM(H8+H89+H124+H147+H196+H235+H282+H299+H461+H471)</f>
        <v>10283200</v>
      </c>
      <c r="I484" s="922">
        <f t="shared" si="152"/>
        <v>98.148006720635408</v>
      </c>
      <c r="J484" s="922">
        <f>AVERAGE(H484/G484*100)</f>
        <v>100.01945298214217</v>
      </c>
    </row>
  </sheetData>
  <mergeCells count="109">
    <mergeCell ref="A1:J1"/>
    <mergeCell ref="A2:J2"/>
    <mergeCell ref="A3:J4"/>
    <mergeCell ref="I10:I12"/>
    <mergeCell ref="J10:J12"/>
    <mergeCell ref="I27:I29"/>
    <mergeCell ref="J27:J29"/>
    <mergeCell ref="I80:I82"/>
    <mergeCell ref="J80:J82"/>
    <mergeCell ref="I91:I93"/>
    <mergeCell ref="J91:J93"/>
    <mergeCell ref="I112:I114"/>
    <mergeCell ref="J112:J114"/>
    <mergeCell ref="I58:I60"/>
    <mergeCell ref="J58:J60"/>
    <mergeCell ref="I68:I70"/>
    <mergeCell ref="J68:J70"/>
    <mergeCell ref="I74:I76"/>
    <mergeCell ref="J74:J76"/>
    <mergeCell ref="I149:I152"/>
    <mergeCell ref="J149:J152"/>
    <mergeCell ref="D151:D152"/>
    <mergeCell ref="I157:I159"/>
    <mergeCell ref="J157:J159"/>
    <mergeCell ref="I163:I165"/>
    <mergeCell ref="J163:J165"/>
    <mergeCell ref="I118:I120"/>
    <mergeCell ref="J118:J120"/>
    <mergeCell ref="I133:I135"/>
    <mergeCell ref="J133:J135"/>
    <mergeCell ref="I141:I143"/>
    <mergeCell ref="J141:J143"/>
    <mergeCell ref="I189:I191"/>
    <mergeCell ref="J189:J191"/>
    <mergeCell ref="I199:I200"/>
    <mergeCell ref="J199:J200"/>
    <mergeCell ref="I214:I216"/>
    <mergeCell ref="J214:J216"/>
    <mergeCell ref="I169:I171"/>
    <mergeCell ref="J169:J171"/>
    <mergeCell ref="I176:I178"/>
    <mergeCell ref="J176:J178"/>
    <mergeCell ref="I183:I185"/>
    <mergeCell ref="J183:J185"/>
    <mergeCell ref="I261:I263"/>
    <mergeCell ref="J261:J263"/>
    <mergeCell ref="I270:I272"/>
    <mergeCell ref="J270:J272"/>
    <mergeCell ref="I276:I278"/>
    <mergeCell ref="J276:J278"/>
    <mergeCell ref="D222:D223"/>
    <mergeCell ref="I229:I231"/>
    <mergeCell ref="J229:J231"/>
    <mergeCell ref="I244:I246"/>
    <mergeCell ref="J244:J246"/>
    <mergeCell ref="I250:I252"/>
    <mergeCell ref="J250:J252"/>
    <mergeCell ref="I309:I311"/>
    <mergeCell ref="J309:J311"/>
    <mergeCell ref="I316:I318"/>
    <mergeCell ref="J316:J318"/>
    <mergeCell ref="I328:I330"/>
    <mergeCell ref="J328:J330"/>
    <mergeCell ref="I284:I286"/>
    <mergeCell ref="J284:J286"/>
    <mergeCell ref="I290:I292"/>
    <mergeCell ref="J290:J292"/>
    <mergeCell ref="I301:I303"/>
    <mergeCell ref="J301:J303"/>
    <mergeCell ref="I322:I324"/>
    <mergeCell ref="J322:J324"/>
    <mergeCell ref="I352:I354"/>
    <mergeCell ref="J352:J354"/>
    <mergeCell ref="I358:I360"/>
    <mergeCell ref="J358:J360"/>
    <mergeCell ref="I367:I369"/>
    <mergeCell ref="J367:J369"/>
    <mergeCell ref="I334:I336"/>
    <mergeCell ref="J334:J336"/>
    <mergeCell ref="I340:I342"/>
    <mergeCell ref="J340:J342"/>
    <mergeCell ref="I346:I348"/>
    <mergeCell ref="J346:J348"/>
    <mergeCell ref="I379:I381"/>
    <mergeCell ref="J379:J381"/>
    <mergeCell ref="I386:I388"/>
    <mergeCell ref="J386:J388"/>
    <mergeCell ref="I393:I395"/>
    <mergeCell ref="J393:J395"/>
    <mergeCell ref="I373:I375"/>
    <mergeCell ref="J373:J375"/>
    <mergeCell ref="I434:I436"/>
    <mergeCell ref="J434:J436"/>
    <mergeCell ref="I407:I409"/>
    <mergeCell ref="J407:J409"/>
    <mergeCell ref="I455:I457"/>
    <mergeCell ref="J455:J457"/>
    <mergeCell ref="I463:I465"/>
    <mergeCell ref="J463:J465"/>
    <mergeCell ref="I443:I445"/>
    <mergeCell ref="J443:J445"/>
    <mergeCell ref="I401:I403"/>
    <mergeCell ref="J401:J403"/>
    <mergeCell ref="I413:I415"/>
    <mergeCell ref="J413:J415"/>
    <mergeCell ref="I419:I421"/>
    <mergeCell ref="J419:J421"/>
    <mergeCell ref="I449:I451"/>
    <mergeCell ref="J449:J451"/>
  </mergeCells>
  <pageMargins left="0.25" right="0.25" top="0.75" bottom="0.75" header="0.3" footer="0.3"/>
  <pageSetup paperSize="9" scale="78" fitToHeight="0" orientation="landscape" r:id="rId1"/>
  <rowBreaks count="1" manualBreakCount="1">
    <brk id="1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Opći dio</vt:lpstr>
      <vt:lpstr>POSEBNI DIO</vt:lpstr>
      <vt:lpstr>Posebni</vt:lpstr>
      <vt:lpstr>BROJ_KONTA</vt:lpstr>
      <vt:lpstr>Ostv_2004.</vt:lpstr>
      <vt:lpstr>Plan_2005</vt:lpstr>
      <vt:lpstr>'Opći dio'!Print_Area</vt:lpstr>
      <vt:lpstr>'POSEBNI DIO'!Print_Area</vt:lpstr>
      <vt:lpstr>'Opći dio'!Print_Titles</vt:lpstr>
      <vt:lpstr>Posebni!Print_Titles</vt:lpstr>
      <vt:lpstr>Procj_2005</vt:lpstr>
      <vt:lpstr>VRSTA_PRIHODA_IZDATAKA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Ivo</cp:lastModifiedBy>
  <cp:lastPrinted>2018-11-15T12:29:30Z</cp:lastPrinted>
  <dcterms:created xsi:type="dcterms:W3CDTF">2005-09-08T07:24:42Z</dcterms:created>
  <dcterms:modified xsi:type="dcterms:W3CDTF">2018-11-15T14:11:46Z</dcterms:modified>
</cp:coreProperties>
</file>